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7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8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4.xml" ContentType="application/vnd.openxmlformats-officedocument.themeOverrid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5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16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7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18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19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20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21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22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23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24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2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orland/Box/projects/International_Geodesign_Collaboration/IGC_2021+Trees/Trillion_trees_estimates/"/>
    </mc:Choice>
  </mc:AlternateContent>
  <xr:revisionPtr revIDLastSave="0" documentId="13_ncr:1_{CE7AE8DC-E009-DB4C-BEF5-C5763BDED962}" xr6:coauthVersionLast="45" xr6:coauthVersionMax="45" xr10:uidLastSave="{00000000-0000-0000-0000-000000000000}"/>
  <bookViews>
    <workbookView xWindow="28820" yWindow="460" windowWidth="22560" windowHeight="16540" xr2:uid="{7DC66781-810C-774D-AF0D-476BCFA2F971}"/>
  </bookViews>
  <sheets>
    <sheet name="conserved-lost-new (2)" sheetId="4" r:id="rId1"/>
    <sheet name="conserved-lost-new" sheetId="2" r:id="rId2"/>
  </sheets>
  <definedNames>
    <definedName name="_xlnm.Print_Area" localSheetId="1">'conserved-lost-new'!$B$1:$X$40</definedName>
    <definedName name="_xlnm.Print_Area" localSheetId="0">'conserved-lost-new (2)'!$B$1:$X$40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2" i="4" l="1"/>
  <c r="E132" i="4"/>
  <c r="D132" i="4"/>
  <c r="F131" i="4"/>
  <c r="E131" i="4"/>
  <c r="D131" i="4"/>
  <c r="F130" i="4"/>
  <c r="E130" i="4"/>
  <c r="D130" i="4"/>
  <c r="F129" i="4"/>
  <c r="E129" i="4"/>
  <c r="D129" i="4"/>
  <c r="F126" i="4"/>
  <c r="E126" i="4"/>
  <c r="D126" i="4"/>
  <c r="F125" i="4"/>
  <c r="E125" i="4"/>
  <c r="D125" i="4"/>
  <c r="F124" i="4"/>
  <c r="E124" i="4"/>
  <c r="D124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3" i="4"/>
  <c r="E113" i="4"/>
  <c r="D113" i="4"/>
  <c r="F112" i="4"/>
  <c r="E112" i="4"/>
  <c r="D112" i="4"/>
  <c r="F111" i="4"/>
  <c r="E111" i="4"/>
  <c r="D111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91" i="4"/>
  <c r="E91" i="4"/>
  <c r="D91" i="4"/>
  <c r="F90" i="4"/>
  <c r="E90" i="4"/>
  <c r="D90" i="4"/>
  <c r="F89" i="4"/>
  <c r="E89" i="4"/>
  <c r="D89" i="4"/>
  <c r="F88" i="4"/>
  <c r="E88" i="4"/>
  <c r="D88" i="4"/>
  <c r="F98" i="4"/>
  <c r="E98" i="4"/>
  <c r="D98" i="4"/>
  <c r="F97" i="4"/>
  <c r="E97" i="4"/>
  <c r="D97" i="4"/>
  <c r="F96" i="4"/>
  <c r="E96" i="4"/>
  <c r="D96" i="4"/>
  <c r="F85" i="4"/>
  <c r="E85" i="4"/>
  <c r="D85" i="4"/>
  <c r="F84" i="4"/>
  <c r="E84" i="4"/>
  <c r="D84" i="4"/>
  <c r="F83" i="4"/>
  <c r="E83" i="4"/>
  <c r="D83" i="4"/>
  <c r="F120" i="4" l="1"/>
  <c r="E120" i="4"/>
  <c r="D120" i="4"/>
  <c r="D133" i="4"/>
  <c r="F92" i="4"/>
  <c r="E92" i="4"/>
  <c r="D92" i="4"/>
  <c r="F105" i="4"/>
  <c r="E105" i="4"/>
  <c r="R64" i="4"/>
  <c r="Q47" i="4"/>
  <c r="Q63" i="4" s="1"/>
  <c r="P47" i="4"/>
  <c r="P63" i="4" s="1"/>
  <c r="F47" i="4"/>
  <c r="F63" i="4" s="1"/>
  <c r="E47" i="4"/>
  <c r="E63" i="4" s="1"/>
  <c r="D47" i="4"/>
  <c r="D63" i="4" s="1"/>
  <c r="W46" i="4"/>
  <c r="W47" i="4" s="1"/>
  <c r="W63" i="4" s="1"/>
  <c r="V46" i="4"/>
  <c r="R46" i="4"/>
  <c r="X46" i="4" s="1"/>
  <c r="L46" i="4"/>
  <c r="K46" i="4"/>
  <c r="J46" i="4"/>
  <c r="X45" i="4"/>
  <c r="W45" i="4"/>
  <c r="V45" i="4"/>
  <c r="L45" i="4"/>
  <c r="K45" i="4"/>
  <c r="J45" i="4"/>
  <c r="X44" i="4"/>
  <c r="W44" i="4"/>
  <c r="V44" i="4"/>
  <c r="L44" i="4"/>
  <c r="K44" i="4"/>
  <c r="J44" i="4"/>
  <c r="X43" i="4"/>
  <c r="W43" i="4"/>
  <c r="V43" i="4"/>
  <c r="L43" i="4"/>
  <c r="L47" i="4" s="1"/>
  <c r="L63" i="4" s="1"/>
  <c r="K43" i="4"/>
  <c r="K47" i="4" s="1"/>
  <c r="K63" i="4" s="1"/>
  <c r="J43" i="4"/>
  <c r="R30" i="4"/>
  <c r="Q30" i="4"/>
  <c r="Q64" i="4" s="1"/>
  <c r="P30" i="4"/>
  <c r="P64" i="4" s="1"/>
  <c r="F30" i="4"/>
  <c r="F64" i="4" s="1"/>
  <c r="E30" i="4"/>
  <c r="E64" i="4" s="1"/>
  <c r="D30" i="4"/>
  <c r="D64" i="4" s="1"/>
  <c r="X29" i="4"/>
  <c r="W29" i="4"/>
  <c r="V29" i="4"/>
  <c r="V30" i="4" s="1"/>
  <c r="V64" i="4" s="1"/>
  <c r="L29" i="4"/>
  <c r="K29" i="4"/>
  <c r="J29" i="4"/>
  <c r="X28" i="4"/>
  <c r="W28" i="4"/>
  <c r="V28" i="4"/>
  <c r="L28" i="4"/>
  <c r="K28" i="4"/>
  <c r="J28" i="4"/>
  <c r="X27" i="4"/>
  <c r="W27" i="4"/>
  <c r="V27" i="4"/>
  <c r="L27" i="4"/>
  <c r="K27" i="4"/>
  <c r="J27" i="4"/>
  <c r="X26" i="4"/>
  <c r="X30" i="4" s="1"/>
  <c r="X64" i="4" s="1"/>
  <c r="W26" i="4"/>
  <c r="W30" i="4" s="1"/>
  <c r="W64" i="4" s="1"/>
  <c r="V26" i="4"/>
  <c r="L26" i="4"/>
  <c r="L30" i="4" s="1"/>
  <c r="L64" i="4" s="1"/>
  <c r="K26" i="4"/>
  <c r="K30" i="4" s="1"/>
  <c r="K64" i="4" s="1"/>
  <c r="J26" i="4"/>
  <c r="R14" i="4"/>
  <c r="R65" i="4" s="1"/>
  <c r="Q14" i="4"/>
  <c r="Q65" i="4" s="1"/>
  <c r="P14" i="4"/>
  <c r="P65" i="4" s="1"/>
  <c r="L14" i="4"/>
  <c r="L65" i="4" s="1"/>
  <c r="F14" i="4"/>
  <c r="F65" i="4" s="1"/>
  <c r="E14" i="4"/>
  <c r="E65" i="4" s="1"/>
  <c r="D14" i="4"/>
  <c r="D65" i="4" s="1"/>
  <c r="X13" i="4"/>
  <c r="W13" i="4"/>
  <c r="V13" i="4"/>
  <c r="L13" i="4"/>
  <c r="K13" i="4"/>
  <c r="J13" i="4"/>
  <c r="X12" i="4"/>
  <c r="W12" i="4"/>
  <c r="V12" i="4"/>
  <c r="L12" i="4"/>
  <c r="K12" i="4"/>
  <c r="J12" i="4"/>
  <c r="X11" i="4"/>
  <c r="W11" i="4"/>
  <c r="V11" i="4"/>
  <c r="L11" i="4"/>
  <c r="K11" i="4"/>
  <c r="J11" i="4"/>
  <c r="X10" i="4"/>
  <c r="W10" i="4"/>
  <c r="W14" i="4" s="1"/>
  <c r="W65" i="4" s="1"/>
  <c r="V10" i="4"/>
  <c r="L10" i="4"/>
  <c r="K10" i="4"/>
  <c r="J10" i="4"/>
  <c r="X14" i="4" l="1"/>
  <c r="X65" i="4" s="1"/>
  <c r="V47" i="4"/>
  <c r="V63" i="4" s="1"/>
  <c r="K14" i="4"/>
  <c r="K65" i="4" s="1"/>
  <c r="V14" i="4"/>
  <c r="V65" i="4" s="1"/>
  <c r="J30" i="4"/>
  <c r="J64" i="4" s="1"/>
  <c r="J14" i="4"/>
  <c r="J65" i="4" s="1"/>
  <c r="J47" i="4"/>
  <c r="J63" i="4" s="1"/>
  <c r="E133" i="4"/>
  <c r="F133" i="4"/>
  <c r="D105" i="4"/>
  <c r="X47" i="4"/>
  <c r="X63" i="4" s="1"/>
  <c r="R47" i="4"/>
  <c r="R63" i="4" s="1"/>
  <c r="W46" i="2"/>
  <c r="V46" i="2"/>
  <c r="X45" i="2"/>
  <c r="W45" i="2"/>
  <c r="V45" i="2"/>
  <c r="X44" i="2"/>
  <c r="W44" i="2"/>
  <c r="V44" i="2"/>
  <c r="X43" i="2"/>
  <c r="W43" i="2"/>
  <c r="V43" i="2"/>
  <c r="X29" i="2"/>
  <c r="W29" i="2"/>
  <c r="V29" i="2"/>
  <c r="X28" i="2"/>
  <c r="W28" i="2"/>
  <c r="V28" i="2"/>
  <c r="X27" i="2"/>
  <c r="W27" i="2"/>
  <c r="V27" i="2"/>
  <c r="X26" i="2"/>
  <c r="W26" i="2"/>
  <c r="V26" i="2"/>
  <c r="V13" i="2"/>
  <c r="V12" i="2"/>
  <c r="V11" i="2"/>
  <c r="V10" i="2"/>
  <c r="W13" i="2"/>
  <c r="W12" i="2"/>
  <c r="W11" i="2"/>
  <c r="W10" i="2"/>
  <c r="X13" i="2"/>
  <c r="X12" i="2"/>
  <c r="X11" i="2"/>
  <c r="X10" i="2"/>
  <c r="L46" i="2"/>
  <c r="K46" i="2"/>
  <c r="L45" i="2"/>
  <c r="K45" i="2"/>
  <c r="L44" i="2"/>
  <c r="K44" i="2"/>
  <c r="L43" i="2"/>
  <c r="K43" i="2"/>
  <c r="L29" i="2"/>
  <c r="K29" i="2"/>
  <c r="L28" i="2"/>
  <c r="K28" i="2"/>
  <c r="L27" i="2"/>
  <c r="K27" i="2"/>
  <c r="L26" i="2"/>
  <c r="K26" i="2"/>
  <c r="J26" i="2"/>
  <c r="J27" i="2"/>
  <c r="J28" i="2"/>
  <c r="J29" i="2"/>
  <c r="L10" i="2"/>
  <c r="K10" i="2"/>
  <c r="L13" i="2"/>
  <c r="K13" i="2"/>
  <c r="L12" i="2"/>
  <c r="K12" i="2"/>
  <c r="L11" i="2"/>
  <c r="K11" i="2"/>
  <c r="J46" i="2" l="1"/>
  <c r="J45" i="2"/>
  <c r="J44" i="2"/>
  <c r="J43" i="2"/>
  <c r="J13" i="2"/>
  <c r="J12" i="2"/>
  <c r="J11" i="2"/>
  <c r="J10" i="2"/>
  <c r="E47" i="2"/>
  <c r="R30" i="2" l="1"/>
  <c r="R64" i="2" s="1"/>
  <c r="Q30" i="2"/>
  <c r="Q64" i="2" s="1"/>
  <c r="P30" i="2"/>
  <c r="P64" i="2" s="1"/>
  <c r="R46" i="2"/>
  <c r="X46" i="2" s="1"/>
  <c r="Q47" i="2"/>
  <c r="Q63" i="2" s="1"/>
  <c r="P47" i="2"/>
  <c r="P63" i="2" s="1"/>
  <c r="R14" i="2"/>
  <c r="R65" i="2" s="1"/>
  <c r="Q14" i="2"/>
  <c r="Q65" i="2" s="1"/>
  <c r="P14" i="2"/>
  <c r="P65" i="2" s="1"/>
  <c r="R47" i="2" l="1"/>
  <c r="R63" i="2" s="1"/>
  <c r="W30" i="2"/>
  <c r="W64" i="2" s="1"/>
  <c r="W47" i="2"/>
  <c r="W63" i="2" s="1"/>
  <c r="X14" i="2"/>
  <c r="X65" i="2" s="1"/>
  <c r="W14" i="2"/>
  <c r="W65" i="2" s="1"/>
  <c r="V14" i="2"/>
  <c r="V65" i="2" s="1"/>
  <c r="V30" i="2"/>
  <c r="V64" i="2" s="1"/>
  <c r="X30" i="2"/>
  <c r="X64" i="2" s="1"/>
  <c r="V47" i="2"/>
  <c r="V63" i="2" s="1"/>
  <c r="X47" i="2"/>
  <c r="X63" i="2" s="1"/>
  <c r="L30" i="2"/>
  <c r="L64" i="2" s="1"/>
  <c r="K30" i="2"/>
  <c r="K64" i="2" s="1"/>
  <c r="J30" i="2"/>
  <c r="J64" i="2" s="1"/>
  <c r="L47" i="2"/>
  <c r="L63" i="2" s="1"/>
  <c r="K47" i="2"/>
  <c r="K63" i="2" s="1"/>
  <c r="J47" i="2"/>
  <c r="J63" i="2" s="1"/>
  <c r="L14" i="2"/>
  <c r="K14" i="2"/>
  <c r="J14" i="2"/>
  <c r="J65" i="2" s="1"/>
  <c r="D14" i="2"/>
  <c r="D65" i="2" s="1"/>
  <c r="F14" i="2"/>
  <c r="F65" i="2" s="1"/>
  <c r="F30" i="2"/>
  <c r="F64" i="2" s="1"/>
  <c r="E30" i="2"/>
  <c r="E64" i="2" s="1"/>
  <c r="D30" i="2"/>
  <c r="D64" i="2" s="1"/>
  <c r="F47" i="2"/>
  <c r="F63" i="2" s="1"/>
  <c r="E63" i="2"/>
  <c r="D47" i="2"/>
  <c r="D63" i="2" s="1"/>
  <c r="E14" i="2"/>
  <c r="E65" i="2" s="1"/>
  <c r="K65" i="2" l="1"/>
  <c r="L65" i="2"/>
</calcChain>
</file>

<file path=xl/sharedStrings.xml><?xml version="1.0" encoding="utf-8"?>
<sst xmlns="http://schemas.openxmlformats.org/spreadsheetml/2006/main" count="276" uniqueCount="41">
  <si>
    <t>Non-adopter</t>
  </si>
  <si>
    <t>Late adopter</t>
  </si>
  <si>
    <t>Project</t>
  </si>
  <si>
    <t>National</t>
  </si>
  <si>
    <t>Per capita</t>
  </si>
  <si>
    <t>Early adopter</t>
  </si>
  <si>
    <t>Conserved</t>
  </si>
  <si>
    <t>Early Adopter scenario</t>
  </si>
  <si>
    <t>Replaced</t>
  </si>
  <si>
    <t>Added</t>
  </si>
  <si>
    <t>Lost/harvested</t>
  </si>
  <si>
    <t>Non-adopter scenario</t>
  </si>
  <si>
    <t>Late Adopter scenario</t>
  </si>
  <si>
    <t>Accumulated</t>
  </si>
  <si>
    <t>Count</t>
  </si>
  <si>
    <t>Assume extensive existing natural forest</t>
  </si>
  <si>
    <t>Assume 20,000 existing trees in project area</t>
  </si>
  <si>
    <t>https://ourworldindata.org/per-capita-co2</t>
  </si>
  <si>
    <t>World T/per capita Carbon emission (2018)</t>
  </si>
  <si>
    <t>Qatar T/per capita Carbon emission</t>
  </si>
  <si>
    <t>Uganda T/per capita Carbon emission</t>
  </si>
  <si>
    <t>kg/year carbon sequestered by 1 mature tree</t>
  </si>
  <si>
    <t>kg/year carbon sequestered by 1 small tree</t>
  </si>
  <si>
    <t>Assume pressure to maintain timber harvest</t>
  </si>
  <si>
    <t>Assume growing national-level population</t>
  </si>
  <si>
    <t xml:space="preserve"> millions of people</t>
  </si>
  <si>
    <t>IGC Numbers of Trees and Annual Carbon sequestration, by Project and Nation</t>
  </si>
  <si>
    <t>Project Trees Conserved, Lost, Replaced, Added</t>
  </si>
  <si>
    <t>Project Carbon Conserved, Lost, Replaced, Added</t>
  </si>
  <si>
    <t>National Trees Conserved, Lost, Replaced, Added</t>
  </si>
  <si>
    <r>
      <t xml:space="preserve">Project Trees </t>
    </r>
    <r>
      <rPr>
        <b/>
        <sz val="14"/>
        <color rgb="FFFF0000"/>
        <rFont val="Calibri"/>
        <family val="2"/>
        <scheme val="minor"/>
      </rPr>
      <t>(in Thousands)</t>
    </r>
  </si>
  <si>
    <r>
      <t xml:space="preserve">Carbon sequestration </t>
    </r>
    <r>
      <rPr>
        <b/>
        <sz val="14"/>
        <color rgb="FFFF0000"/>
        <rFont val="Calibri"/>
        <family val="2"/>
        <scheme val="minor"/>
      </rPr>
      <t>per year in T Carbon</t>
    </r>
  </si>
  <si>
    <r>
      <rPr>
        <b/>
        <sz val="14"/>
        <rFont val="Calibri"/>
        <family val="2"/>
        <scheme val="minor"/>
      </rPr>
      <t xml:space="preserve">National Trees </t>
    </r>
    <r>
      <rPr>
        <b/>
        <sz val="14"/>
        <color rgb="FFFF0000"/>
        <rFont val="Calibri"/>
        <family val="2"/>
        <scheme val="minor"/>
      </rPr>
      <t>(in Billions)</t>
    </r>
  </si>
  <si>
    <r>
      <t xml:space="preserve">Carbon in </t>
    </r>
    <r>
      <rPr>
        <b/>
        <sz val="14"/>
        <color rgb="FFFF0000"/>
        <rFont val="Calibri"/>
        <family val="2"/>
        <scheme val="minor"/>
      </rPr>
      <t>T/capita</t>
    </r>
  </si>
  <si>
    <t>Project Trees Summary, all scenarios</t>
  </si>
  <si>
    <t>Project Carbon Summary, all scenarios</t>
  </si>
  <si>
    <t>National Trees Summary, all scenarios</t>
  </si>
  <si>
    <t>National Carbon Summary, all scenarios</t>
  </si>
  <si>
    <t>carbon increase per year, mature trees</t>
  </si>
  <si>
    <t>carbon increase per year, young trees</t>
  </si>
  <si>
    <t>Carbon/capita Conserved, Lost, Replaced,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</si>
</sst>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3" fillId="0" borderId="0" xfId="0" applyFont="1"/>
    <xf numFmtId="0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/>
    <xf numFmtId="1" fontId="4" fillId="0" borderId="0" xfId="0" applyNumberFormat="1" applyFont="1"/>
    <xf numFmtId="1" fontId="3" fillId="0" borderId="0" xfId="0" applyNumberFormat="1" applyFont="1"/>
    <xf numFmtId="1" fontId="2" fillId="0" borderId="0" xfId="0" applyNumberFormat="1" applyFont="1"/>
    <xf numFmtId="2" fontId="0" fillId="0" borderId="0" xfId="1" applyNumberFormat="1" applyFont="1"/>
    <xf numFmtId="3" fontId="4" fillId="0" borderId="0" xfId="0" applyNumberFormat="1" applyFont="1"/>
    <xf numFmtId="2" fontId="3" fillId="0" borderId="0" xfId="1" applyNumberFormat="1" applyFont="1"/>
    <xf numFmtId="0" fontId="6" fillId="0" borderId="0" xfId="0" applyFont="1"/>
    <xf numFmtId="0" fontId="7" fillId="0" borderId="0" xfId="0" applyFont="1"/>
    <xf numFmtId="0" fontId="0" fillId="0" borderId="0" xfId="0" applyFont="1"/>
    <xf numFmtId="1" fontId="0" fillId="0" borderId="0" xfId="0" applyNumberFormat="1" applyFont="1"/>
    <xf numFmtId="2" fontId="0" fillId="0" borderId="0" xfId="0" applyNumberFormat="1" applyFont="1"/>
    <xf numFmtId="0" fontId="8" fillId="0" borderId="0" xfId="0" applyFont="1"/>
    <xf numFmtId="3" fontId="0" fillId="0" borderId="0" xfId="0" applyNumberFormat="1" applyFont="1"/>
    <xf numFmtId="0" fontId="10" fillId="0" borderId="0" xfId="0" applyFont="1" applyAlignment="1">
      <alignment horizontal="left" vertical="center" readingOrder="1"/>
    </xf>
    <xf numFmtId="0" fontId="10" fillId="0" borderId="0" xfId="0" applyFont="1"/>
    <xf numFmtId="0" fontId="11" fillId="0" borderId="1" xfId="0" applyFont="1" applyBorder="1"/>
    <xf numFmtId="9" fontId="12" fillId="0" borderId="2" xfId="2" applyFont="1" applyBorder="1"/>
    <xf numFmtId="0" fontId="11" fillId="0" borderId="2" xfId="0" applyFont="1" applyBorder="1"/>
    <xf numFmtId="9" fontId="12" fillId="0" borderId="3" xfId="2" applyFont="1" applyBorder="1"/>
    <xf numFmtId="3" fontId="11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trees (x 1,000)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 (2)'!$C$63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(2)'!$D$62:$F$62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(2)'!$D$63:$F$63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3-3B4A-958D-7229132E1759}"/>
            </c:ext>
          </c:extLst>
        </c:ser>
        <c:ser>
          <c:idx val="1"/>
          <c:order val="1"/>
          <c:tx>
            <c:strRef>
              <c:f>'conserved-lost-new (2)'!$C$64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(2)'!$D$62:$F$62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(2)'!$D$64:$F$64</c:f>
              <c:numCache>
                <c:formatCode>General</c:formatCode>
                <c:ptCount val="3"/>
                <c:pt idx="0">
                  <c:v>20</c:v>
                </c:pt>
                <c:pt idx="1">
                  <c:v>25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3-3B4A-958D-7229132E1759}"/>
            </c:ext>
          </c:extLst>
        </c:ser>
        <c:ser>
          <c:idx val="2"/>
          <c:order val="2"/>
          <c:tx>
            <c:strRef>
              <c:f>'conserved-lost-new (2)'!$C$65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(2)'!$D$62:$F$62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(2)'!$D$65:$F$65</c:f>
              <c:numCache>
                <c:formatCode>0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3-3B4A-958D-7229132E17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886159"/>
        <c:axId val="40693295"/>
      </c:barChart>
      <c:catAx>
        <c:axId val="4088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3295"/>
        <c:crosses val="autoZero"/>
        <c:auto val="0"/>
        <c:lblAlgn val="ctr"/>
        <c:lblOffset val="100"/>
        <c:noMultiLvlLbl val="0"/>
      </c:catAx>
      <c:valAx>
        <c:axId val="4069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6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(2)'!$I$26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61-2040-A27A-4097C8604FB1}"/>
              </c:ext>
            </c:extLst>
          </c:dPt>
          <c:cat>
            <c:numRef>
              <c:f>'conserved-lost-new (2)'!$J$25:$L$25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(2)'!$J$26:$L$26</c:f>
              <c:numCache>
                <c:formatCode>0</c:formatCode>
                <c:ptCount val="3"/>
                <c:pt idx="0">
                  <c:v>440</c:v>
                </c:pt>
                <c:pt idx="1">
                  <c:v>339.9</c:v>
                </c:pt>
                <c:pt idx="2">
                  <c:v>233.398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1-2040-A27A-4097C8604FB1}"/>
            </c:ext>
          </c:extLst>
        </c:ser>
        <c:ser>
          <c:idx val="1"/>
          <c:order val="1"/>
          <c:tx>
            <c:strRef>
              <c:f>'conserved-lost-new (2)'!$I$27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(2)'!$J$25:$L$25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(2)'!$J$27:$L$27</c:f>
              <c:numCache>
                <c:formatCode>0</c:formatCode>
                <c:ptCount val="3"/>
                <c:pt idx="0">
                  <c:v>0</c:v>
                </c:pt>
                <c:pt idx="1">
                  <c:v>-113.3</c:v>
                </c:pt>
                <c:pt idx="2">
                  <c:v>-116.699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61-2040-A27A-4097C8604FB1}"/>
            </c:ext>
          </c:extLst>
        </c:ser>
        <c:ser>
          <c:idx val="2"/>
          <c:order val="2"/>
          <c:tx>
            <c:strRef>
              <c:f>'conserved-lost-new (2)'!$I$28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(2)'!$J$25:$L$25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(2)'!$J$28:$L$28</c:f>
              <c:numCache>
                <c:formatCode>0</c:formatCode>
                <c:ptCount val="3"/>
                <c:pt idx="0">
                  <c:v>0</c:v>
                </c:pt>
                <c:pt idx="1">
                  <c:v>18.024999999999999</c:v>
                </c:pt>
                <c:pt idx="2">
                  <c:v>18.565749999999998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61-2040-A27A-4097C8604FB1}"/>
            </c:ext>
          </c:extLst>
        </c:ser>
        <c:ser>
          <c:idx val="3"/>
          <c:order val="3"/>
          <c:tx>
            <c:strRef>
              <c:f>'conserved-lost-new (2)'!$I$29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(2)'!$J$25:$L$25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(2)'!$J$29:$L$29</c:f>
              <c:numCache>
                <c:formatCode>0</c:formatCode>
                <c:ptCount val="3"/>
                <c:pt idx="0">
                  <c:v>0</c:v>
                </c:pt>
                <c:pt idx="1">
                  <c:v>18.024999999999999</c:v>
                </c:pt>
                <c:pt idx="2">
                  <c:v>74.262999999999991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61-2040-A27A-4097C860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(2)'!$O$10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3D-9744-9294-EE569D7B86C2}"/>
              </c:ext>
            </c:extLst>
          </c:dPt>
          <c:cat>
            <c:numRef>
              <c:f>'conserved-lost-new (2)'!$P$9:$R$9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(2)'!$P$10:$R$10</c:f>
              <c:numCache>
                <c:formatCode>0.00</c:formatCode>
                <c:ptCount val="3"/>
                <c:pt idx="0">
                  <c:v>3</c:v>
                </c:pt>
                <c:pt idx="1">
                  <c:v>2.25</c:v>
                </c:pt>
                <c:pt idx="2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3D-9744-9294-EE569D7B86C2}"/>
            </c:ext>
          </c:extLst>
        </c:ser>
        <c:ser>
          <c:idx val="1"/>
          <c:order val="1"/>
          <c:tx>
            <c:strRef>
              <c:f>'conserved-lost-new (2)'!$O$11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(2)'!$P$11:$R$11</c:f>
              <c:numCache>
                <c:formatCode>0.00</c:formatCode>
                <c:ptCount val="3"/>
                <c:pt idx="0">
                  <c:v>0</c:v>
                </c:pt>
                <c:pt idx="1">
                  <c:v>-0.75</c:v>
                </c:pt>
                <c:pt idx="2">
                  <c:v>-0.75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3D-9744-9294-EE569D7B86C2}"/>
            </c:ext>
          </c:extLst>
        </c:ser>
        <c:ser>
          <c:idx val="2"/>
          <c:order val="2"/>
          <c:tx>
            <c:strRef>
              <c:f>'conserved-lost-new (2)'!$O$12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 (2)'!$P$9:$R$9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(2)'!$P$12:$R$12</c:f>
              <c:numCache>
                <c:formatCode>0.00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3D-9744-9294-EE569D7B86C2}"/>
            </c:ext>
          </c:extLst>
        </c:ser>
        <c:ser>
          <c:idx val="3"/>
          <c:order val="3"/>
          <c:tx>
            <c:strRef>
              <c:f>'conserved-lost-new (2)'!$O$13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'conserved-lost-new (2)'!$P$9:$R$9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(2)'!$P$13:$R$13</c:f>
              <c:numCache>
                <c:formatCode>0.00</c:formatCode>
                <c:ptCount val="3"/>
                <c:pt idx="0">
                  <c:v>0</c:v>
                </c:pt>
                <c:pt idx="1">
                  <c:v>1.5</c:v>
                </c:pt>
                <c:pt idx="2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3D-9744-9294-EE569D7B8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(2)'!$U$10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5D-9346-93B2-649CD0945001}"/>
              </c:ext>
            </c:extLst>
          </c:dPt>
          <c:val>
            <c:numRef>
              <c:f>'conserved-lost-new (2)'!$V$10:$X$10</c:f>
              <c:numCache>
                <c:formatCode>0.00</c:formatCode>
                <c:ptCount val="3"/>
                <c:pt idx="0">
                  <c:v>5.0769230769230766</c:v>
                </c:pt>
                <c:pt idx="1">
                  <c:v>2.8325</c:v>
                </c:pt>
                <c:pt idx="2">
                  <c:v>2.6257275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45D-9346-93B2-649CD0945001}"/>
            </c:ext>
          </c:extLst>
        </c:ser>
        <c:ser>
          <c:idx val="1"/>
          <c:order val="1"/>
          <c:tx>
            <c:strRef>
              <c:f>'conserved-lost-new (2)'!$U$11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val>
            <c:numRef>
              <c:f>'conserved-lost-new (2)'!$V$11:$X$11</c:f>
              <c:numCache>
                <c:formatCode>0.00</c:formatCode>
                <c:ptCount val="3"/>
                <c:pt idx="0">
                  <c:v>0</c:v>
                </c:pt>
                <c:pt idx="1">
                  <c:v>-0.94416666666666671</c:v>
                </c:pt>
                <c:pt idx="2">
                  <c:v>-0.87524249999999992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45D-9346-93B2-649CD0945001}"/>
            </c:ext>
          </c:extLst>
        </c:ser>
        <c:ser>
          <c:idx val="2"/>
          <c:order val="2"/>
          <c:tx>
            <c:strRef>
              <c:f>'conserved-lost-new (2)'!$U$12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val>
            <c:numRef>
              <c:f>'conserved-lost-new (2)'!$V$12:$X$12</c:f>
              <c:numCache>
                <c:formatCode>0.00</c:formatCode>
                <c:ptCount val="3"/>
                <c:pt idx="0">
                  <c:v>0</c:v>
                </c:pt>
                <c:pt idx="1">
                  <c:v>0.15020833333333333</c:v>
                </c:pt>
                <c:pt idx="2">
                  <c:v>0.139243125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45D-9346-93B2-649CD0945001}"/>
            </c:ext>
          </c:extLst>
        </c:ser>
        <c:ser>
          <c:idx val="3"/>
          <c:order val="3"/>
          <c:tx>
            <c:strRef>
              <c:f>'conserved-lost-new (2)'!$U$13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val>
            <c:numRef>
              <c:f>'conserved-lost-new (2)'!$V$13:$X$13</c:f>
              <c:numCache>
                <c:formatCode>0.00</c:formatCode>
                <c:ptCount val="3"/>
                <c:pt idx="0">
                  <c:v>0</c:v>
                </c:pt>
                <c:pt idx="1">
                  <c:v>0.30041666666666667</c:v>
                </c:pt>
                <c:pt idx="2">
                  <c:v>0.696215625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745D-9346-93B2-649CD0945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(2)'!$O$43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25-2344-BB83-807115845148}"/>
              </c:ext>
            </c:extLst>
          </c:dPt>
          <c:cat>
            <c:numRef>
              <c:f>'conserved-lost-new (2)'!$P$42:$R$42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(2)'!$P$43:$R$43</c:f>
              <c:numCache>
                <c:formatCode>0.00</c:formatCode>
                <c:ptCount val="3"/>
                <c:pt idx="0">
                  <c:v>3</c:v>
                </c:pt>
                <c:pt idx="1">
                  <c:v>2.25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25-2344-BB83-807115845148}"/>
            </c:ext>
          </c:extLst>
        </c:ser>
        <c:ser>
          <c:idx val="1"/>
          <c:order val="1"/>
          <c:tx>
            <c:strRef>
              <c:f>'conserved-lost-new (2)'!$O$44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(2)'!$P$42:$R$42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(2)'!$P$44:$R$44</c:f>
              <c:numCache>
                <c:formatCode>0.00</c:formatCode>
                <c:ptCount val="3"/>
                <c:pt idx="0">
                  <c:v>0</c:v>
                </c:pt>
                <c:pt idx="1">
                  <c:v>-0.75</c:v>
                </c:pt>
                <c:pt idx="2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25-2344-BB83-807115845148}"/>
            </c:ext>
          </c:extLst>
        </c:ser>
        <c:ser>
          <c:idx val="2"/>
          <c:order val="2"/>
          <c:tx>
            <c:strRef>
              <c:f>'conserved-lost-new (2)'!$O$45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 (2)'!$P$42:$R$42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(2)'!$P$45:$R$45</c:f>
              <c:numCache>
                <c:formatCode>0.00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25-2344-BB83-807115845148}"/>
            </c:ext>
          </c:extLst>
        </c:ser>
        <c:ser>
          <c:idx val="3"/>
          <c:order val="3"/>
          <c:tx>
            <c:strRef>
              <c:f>'conserved-lost-new (2)'!$O$46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'conserved-lost-new (2)'!$P$42:$R$42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(2)'!$P$46:$R$46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25-2344-BB83-80711584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(2)'!$U$43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8B-A049-A5B5-0848AD160068}"/>
              </c:ext>
            </c:extLst>
          </c:dPt>
          <c:cat>
            <c:numRef>
              <c:f>'conserved-lost-new (2)'!$V$42:$X$42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(2)'!$V$43:$X$43</c:f>
              <c:numCache>
                <c:formatCode>0.00</c:formatCode>
                <c:ptCount val="3"/>
                <c:pt idx="0">
                  <c:v>5.0769230769230766</c:v>
                </c:pt>
                <c:pt idx="1">
                  <c:v>2.8325</c:v>
                </c:pt>
                <c:pt idx="2">
                  <c:v>1.7504849999999998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B-A049-A5B5-0848AD160068}"/>
            </c:ext>
          </c:extLst>
        </c:ser>
        <c:ser>
          <c:idx val="1"/>
          <c:order val="1"/>
          <c:tx>
            <c:strRef>
              <c:f>'conserved-lost-new (2)'!$U$44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(2)'!$V$42:$X$42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(2)'!$V$44:$X$44</c:f>
              <c:numCache>
                <c:formatCode>0.00</c:formatCode>
                <c:ptCount val="3"/>
                <c:pt idx="0">
                  <c:v>0</c:v>
                </c:pt>
                <c:pt idx="1">
                  <c:v>-0.94416666666666671</c:v>
                </c:pt>
                <c:pt idx="2">
                  <c:v>-1.7504849999999998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8B-A049-A5B5-0848AD160068}"/>
            </c:ext>
          </c:extLst>
        </c:ser>
        <c:ser>
          <c:idx val="2"/>
          <c:order val="2"/>
          <c:tx>
            <c:strRef>
              <c:f>'conserved-lost-new (2)'!$U$45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(2)'!$V$42:$X$42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(2)'!$V$45:$X$45</c:f>
              <c:numCache>
                <c:formatCode>0.00</c:formatCode>
                <c:ptCount val="3"/>
                <c:pt idx="0">
                  <c:v>0</c:v>
                </c:pt>
                <c:pt idx="1">
                  <c:v>0.15020833333333333</c:v>
                </c:pt>
                <c:pt idx="2">
                  <c:v>0.139243125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8B-A049-A5B5-0848AD160068}"/>
            </c:ext>
          </c:extLst>
        </c:ser>
        <c:ser>
          <c:idx val="3"/>
          <c:order val="3"/>
          <c:tx>
            <c:strRef>
              <c:f>'conserved-lost-new (2)'!$U$46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(2)'!$V$42:$X$42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(2)'!$V$46:$X$46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8B-A049-A5B5-0848AD16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(2)'!$O$26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06-BA4C-9A71-461BE55F3EF6}"/>
              </c:ext>
            </c:extLst>
          </c:dPt>
          <c:cat>
            <c:numRef>
              <c:f>'conserved-lost-new (2)'!$P$25:$R$25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(2)'!$P$26:$R$26</c:f>
              <c:numCache>
                <c:formatCode>0.00</c:formatCode>
                <c:ptCount val="3"/>
                <c:pt idx="0">
                  <c:v>3</c:v>
                </c:pt>
                <c:pt idx="1">
                  <c:v>2.25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6-BA4C-9A71-461BE55F3EF6}"/>
            </c:ext>
          </c:extLst>
        </c:ser>
        <c:ser>
          <c:idx val="1"/>
          <c:order val="1"/>
          <c:tx>
            <c:strRef>
              <c:f>'conserved-lost-new (2)'!$O$27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(2)'!$P$25:$R$25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(2)'!$P$27:$R$27</c:f>
              <c:numCache>
                <c:formatCode>0.00</c:formatCode>
                <c:ptCount val="3"/>
                <c:pt idx="0">
                  <c:v>0</c:v>
                </c:pt>
                <c:pt idx="1">
                  <c:v>-0.75</c:v>
                </c:pt>
                <c:pt idx="2">
                  <c:v>-0.75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06-BA4C-9A71-461BE55F3EF6}"/>
            </c:ext>
          </c:extLst>
        </c:ser>
        <c:ser>
          <c:idx val="2"/>
          <c:order val="2"/>
          <c:tx>
            <c:strRef>
              <c:f>'conserved-lost-new (2)'!$O$28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 (2)'!$P$25:$R$25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(2)'!$P$28:$R$28</c:f>
              <c:numCache>
                <c:formatCode>0.00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06-BA4C-9A71-461BE55F3EF6}"/>
            </c:ext>
          </c:extLst>
        </c:ser>
        <c:ser>
          <c:idx val="3"/>
          <c:order val="3"/>
          <c:tx>
            <c:strRef>
              <c:f>'conserved-lost-new (2)'!$O$29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'conserved-lost-new (2)'!$P$25:$R$25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(2)'!$P$29:$R$29</c:f>
              <c:numCache>
                <c:formatCode>0.00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06-BA4C-9A71-461BE55F3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(2)'!$U$26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58-804B-8421-2A91519F06CF}"/>
              </c:ext>
            </c:extLst>
          </c:dPt>
          <c:cat>
            <c:numRef>
              <c:f>'conserved-lost-new (2)'!$V$25:$X$25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(2)'!$V$26:$X$26</c:f>
              <c:numCache>
                <c:formatCode>0.00</c:formatCode>
                <c:ptCount val="3"/>
                <c:pt idx="0">
                  <c:v>5.0769230769230766</c:v>
                </c:pt>
                <c:pt idx="1">
                  <c:v>2.8325</c:v>
                </c:pt>
                <c:pt idx="2">
                  <c:v>1.7504849999999998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58-804B-8421-2A91519F06CF}"/>
            </c:ext>
          </c:extLst>
        </c:ser>
        <c:ser>
          <c:idx val="1"/>
          <c:order val="1"/>
          <c:tx>
            <c:strRef>
              <c:f>'conserved-lost-new (2)'!$U$27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(2)'!$V$25:$X$25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(2)'!$V$27:$X$27</c:f>
              <c:numCache>
                <c:formatCode>0.00</c:formatCode>
                <c:ptCount val="3"/>
                <c:pt idx="0">
                  <c:v>0</c:v>
                </c:pt>
                <c:pt idx="1">
                  <c:v>-0.94416666666666671</c:v>
                </c:pt>
                <c:pt idx="2">
                  <c:v>-0.87524249999999992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58-804B-8421-2A91519F06CF}"/>
            </c:ext>
          </c:extLst>
        </c:ser>
        <c:ser>
          <c:idx val="2"/>
          <c:order val="2"/>
          <c:tx>
            <c:strRef>
              <c:f>'conserved-lost-new (2)'!$U$28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(2)'!$V$25:$X$25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(2)'!$V$28:$X$28</c:f>
              <c:numCache>
                <c:formatCode>0.00</c:formatCode>
                <c:ptCount val="3"/>
                <c:pt idx="0">
                  <c:v>0</c:v>
                </c:pt>
                <c:pt idx="1">
                  <c:v>0.15020833333333333</c:v>
                </c:pt>
                <c:pt idx="2">
                  <c:v>0.139243125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8-804B-8421-2A91519F06CF}"/>
            </c:ext>
          </c:extLst>
        </c:ser>
        <c:ser>
          <c:idx val="3"/>
          <c:order val="3"/>
          <c:tx>
            <c:strRef>
              <c:f>'conserved-lost-new (2)'!$U$29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(2)'!$V$25:$X$25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(2)'!$V$29:$X$29</c:f>
              <c:numCache>
                <c:formatCode>0.00</c:formatCode>
                <c:ptCount val="3"/>
                <c:pt idx="0">
                  <c:v>0</c:v>
                </c:pt>
                <c:pt idx="1">
                  <c:v>0.15020833333333333</c:v>
                </c:pt>
                <c:pt idx="2">
                  <c:v>0.37131499999999995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8-804B-8421-2A91519F0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Early adopter </a:t>
            </a:r>
            <a:endParaRPr lang="en-US" sz="1400"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(2)'!$C$10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77-D342-8FCB-FFA9A83D66FC}"/>
              </c:ext>
            </c:extLst>
          </c:dPt>
          <c:cat>
            <c:numRef>
              <c:f>'conserved-lost-new (2)'!$D$9:$F$9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(2)'!$D$10:$F$10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77-D342-8FCB-FFA9A83D66FC}"/>
            </c:ext>
          </c:extLst>
        </c:ser>
        <c:ser>
          <c:idx val="1"/>
          <c:order val="1"/>
          <c:tx>
            <c:strRef>
              <c:f>'conserved-lost-new (2)'!$C$11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(2)'!$D$11:$F$11</c:f>
              <c:numCache>
                <c:formatCode>General</c:formatCode>
                <c:ptCount val="3"/>
                <c:pt idx="0">
                  <c:v>0</c:v>
                </c:pt>
                <c:pt idx="1">
                  <c:v>-5</c:v>
                </c:pt>
                <c:pt idx="2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77-D342-8FCB-FFA9A83D66FC}"/>
            </c:ext>
          </c:extLst>
        </c:ser>
        <c:ser>
          <c:idx val="2"/>
          <c:order val="2"/>
          <c:tx>
            <c:strRef>
              <c:f>'conserved-lost-new (2)'!$C$12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 (2)'!$D$9:$F$9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(2)'!$D$12:$F$12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77-D342-8FCB-FFA9A83D66FC}"/>
            </c:ext>
          </c:extLst>
        </c:ser>
        <c:ser>
          <c:idx val="3"/>
          <c:order val="3"/>
          <c:tx>
            <c:strRef>
              <c:f>'conserved-lost-new (2)'!$C$13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(2)'!$D$13:$F$13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77-D342-8FCB-FFA9A83D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Early adopter </a:t>
            </a:r>
            <a:endParaRPr lang="en-US" sz="1400"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(2)'!$I$10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66-8446-B749-8C1AE390DCB6}"/>
              </c:ext>
            </c:extLst>
          </c:dPt>
          <c:cat>
            <c:numRef>
              <c:f>'conserved-lost-new (2)'!$J$9:$L$9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(2)'!$J$10:$L$10</c:f>
              <c:numCache>
                <c:formatCode>0</c:formatCode>
                <c:ptCount val="3"/>
                <c:pt idx="0">
                  <c:v>440</c:v>
                </c:pt>
                <c:pt idx="1">
                  <c:v>339.9</c:v>
                </c:pt>
                <c:pt idx="2">
                  <c:v>350.09699999999998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6-8446-B749-8C1AE390DCB6}"/>
            </c:ext>
          </c:extLst>
        </c:ser>
        <c:ser>
          <c:idx val="1"/>
          <c:order val="1"/>
          <c:tx>
            <c:strRef>
              <c:f>'conserved-lost-new (2)'!$I$11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(2)'!$J$11:$L$11</c:f>
              <c:numCache>
                <c:formatCode>0</c:formatCode>
                <c:ptCount val="3"/>
                <c:pt idx="0">
                  <c:v>0</c:v>
                </c:pt>
                <c:pt idx="1">
                  <c:v>-113.3</c:v>
                </c:pt>
                <c:pt idx="2">
                  <c:v>-116.699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66-8446-B749-8C1AE390DCB6}"/>
            </c:ext>
          </c:extLst>
        </c:ser>
        <c:ser>
          <c:idx val="2"/>
          <c:order val="2"/>
          <c:tx>
            <c:strRef>
              <c:f>'conserved-lost-new (2)'!$I$12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(2)'!$J$12:$L$12</c:f>
              <c:numCache>
                <c:formatCode>0</c:formatCode>
                <c:ptCount val="3"/>
                <c:pt idx="0">
                  <c:v>0</c:v>
                </c:pt>
                <c:pt idx="1">
                  <c:v>18.024999999999999</c:v>
                </c:pt>
                <c:pt idx="2">
                  <c:v>18.565749999999998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6-8446-B749-8C1AE390DCB6}"/>
            </c:ext>
          </c:extLst>
        </c:ser>
        <c:ser>
          <c:idx val="3"/>
          <c:order val="3"/>
          <c:tx>
            <c:strRef>
              <c:f>'conserved-lost-new (2)'!$I$13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(2)'!$J$13:$L$13</c:f>
              <c:numCache>
                <c:formatCode>0</c:formatCode>
                <c:ptCount val="3"/>
                <c:pt idx="0">
                  <c:v>0</c:v>
                </c:pt>
                <c:pt idx="1">
                  <c:v>36.049999999999997</c:v>
                </c:pt>
                <c:pt idx="2">
                  <c:v>92.828749999999999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66-8446-B749-8C1AE390D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trees (x 1,000)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 (2)'!$C$63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(2)'!$D$62:$F$62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(2)'!$D$63:$F$63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B-DD4B-B2E5-919BFC248349}"/>
            </c:ext>
          </c:extLst>
        </c:ser>
        <c:ser>
          <c:idx val="1"/>
          <c:order val="1"/>
          <c:tx>
            <c:strRef>
              <c:f>'conserved-lost-new (2)'!$C$64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(2)'!$D$62:$F$62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(2)'!$D$64:$F$64</c:f>
              <c:numCache>
                <c:formatCode>General</c:formatCode>
                <c:ptCount val="3"/>
                <c:pt idx="0">
                  <c:v>20</c:v>
                </c:pt>
                <c:pt idx="1">
                  <c:v>25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B-DD4B-B2E5-919BFC248349}"/>
            </c:ext>
          </c:extLst>
        </c:ser>
        <c:ser>
          <c:idx val="2"/>
          <c:order val="2"/>
          <c:tx>
            <c:strRef>
              <c:f>'conserved-lost-new (2)'!$C$65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(2)'!$D$62:$F$62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(2)'!$D$65:$F$65</c:f>
              <c:numCache>
                <c:formatCode>0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B-DD4B-B2E5-919BFC2483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886159"/>
        <c:axId val="40693295"/>
      </c:barChart>
      <c:catAx>
        <c:axId val="4088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3295"/>
        <c:crosses val="autoZero"/>
        <c:auto val="0"/>
        <c:lblAlgn val="ctr"/>
        <c:lblOffset val="100"/>
        <c:noMultiLvlLbl val="0"/>
      </c:catAx>
      <c:valAx>
        <c:axId val="4069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6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carbon 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 (2)'!$I$63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(2)'!$J$62:$L$62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(2)'!$J$63:$L$63</c:f>
              <c:numCache>
                <c:formatCode>0</c:formatCode>
                <c:ptCount val="3"/>
                <c:pt idx="0">
                  <c:v>440</c:v>
                </c:pt>
                <c:pt idx="1">
                  <c:v>357.92499999999995</c:v>
                </c:pt>
                <c:pt idx="2">
                  <c:v>251.96375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E-F246-9C05-E5D73D564081}"/>
            </c:ext>
          </c:extLst>
        </c:ser>
        <c:ser>
          <c:idx val="1"/>
          <c:order val="1"/>
          <c:tx>
            <c:strRef>
              <c:f>'conserved-lost-new (2)'!$I$64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(2)'!$J$62:$L$62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(2)'!$J$64:$L$64</c:f>
              <c:numCache>
                <c:formatCode>0</c:formatCode>
                <c:ptCount val="3"/>
                <c:pt idx="0">
                  <c:v>440</c:v>
                </c:pt>
                <c:pt idx="1">
                  <c:v>375.94999999999993</c:v>
                </c:pt>
                <c:pt idx="2">
                  <c:v>326.22674999999998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E-F246-9C05-E5D73D564081}"/>
            </c:ext>
          </c:extLst>
        </c:ser>
        <c:ser>
          <c:idx val="2"/>
          <c:order val="2"/>
          <c:tx>
            <c:strRef>
              <c:f>'conserved-lost-new (2)'!$I$65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(2)'!$J$62:$L$62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(2)'!$J$65:$L$65</c:f>
              <c:numCache>
                <c:formatCode>0</c:formatCode>
                <c:ptCount val="3"/>
                <c:pt idx="0">
                  <c:v>440</c:v>
                </c:pt>
                <c:pt idx="1">
                  <c:v>393.97499999999997</c:v>
                </c:pt>
                <c:pt idx="2">
                  <c:v>461.49149999999997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E-F246-9C05-E5D73D5640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2494111"/>
        <c:axId val="57280799"/>
      </c:barChart>
      <c:catAx>
        <c:axId val="4249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80799"/>
        <c:crosses val="autoZero"/>
        <c:auto val="1"/>
        <c:lblAlgn val="ctr"/>
        <c:lblOffset val="100"/>
        <c:noMultiLvlLbl val="0"/>
      </c:catAx>
      <c:valAx>
        <c:axId val="5728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carbon 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 (2)'!$I$63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(2)'!$J$62:$L$62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(2)'!$J$63:$L$63</c:f>
              <c:numCache>
                <c:formatCode>0</c:formatCode>
                <c:ptCount val="3"/>
                <c:pt idx="0">
                  <c:v>440</c:v>
                </c:pt>
                <c:pt idx="1">
                  <c:v>357.92499999999995</c:v>
                </c:pt>
                <c:pt idx="2">
                  <c:v>251.96375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1-A744-B265-2A9F2D931CD8}"/>
            </c:ext>
          </c:extLst>
        </c:ser>
        <c:ser>
          <c:idx val="1"/>
          <c:order val="1"/>
          <c:tx>
            <c:strRef>
              <c:f>'conserved-lost-new (2)'!$I$64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(2)'!$J$62:$L$62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(2)'!$J$64:$L$64</c:f>
              <c:numCache>
                <c:formatCode>0</c:formatCode>
                <c:ptCount val="3"/>
                <c:pt idx="0">
                  <c:v>440</c:v>
                </c:pt>
                <c:pt idx="1">
                  <c:v>375.94999999999993</c:v>
                </c:pt>
                <c:pt idx="2">
                  <c:v>326.22674999999998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1-A744-B265-2A9F2D931CD8}"/>
            </c:ext>
          </c:extLst>
        </c:ser>
        <c:ser>
          <c:idx val="2"/>
          <c:order val="2"/>
          <c:tx>
            <c:strRef>
              <c:f>'conserved-lost-new (2)'!$I$65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(2)'!$J$62:$L$62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(2)'!$J$65:$L$65</c:f>
              <c:numCache>
                <c:formatCode>0</c:formatCode>
                <c:ptCount val="3"/>
                <c:pt idx="0">
                  <c:v>440</c:v>
                </c:pt>
                <c:pt idx="1">
                  <c:v>393.97499999999997</c:v>
                </c:pt>
                <c:pt idx="2">
                  <c:v>461.49149999999997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31-A744-B265-2A9F2D931C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2494111"/>
        <c:axId val="57280799"/>
      </c:barChart>
      <c:catAx>
        <c:axId val="4249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80799"/>
        <c:crosses val="autoZero"/>
        <c:auto val="1"/>
        <c:lblAlgn val="ctr"/>
        <c:lblOffset val="100"/>
        <c:noMultiLvlLbl val="0"/>
      </c:catAx>
      <c:valAx>
        <c:axId val="5728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 trees (x 1,000,000,000)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 (2)'!$O$63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(2)'!$P$62:$R$62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(2)'!$P$63:$R$63</c:f>
              <c:numCache>
                <c:formatCode>#,##0.00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E-3A48-91D7-20B5CEE3D5D5}"/>
            </c:ext>
          </c:extLst>
        </c:ser>
        <c:ser>
          <c:idx val="1"/>
          <c:order val="1"/>
          <c:tx>
            <c:strRef>
              <c:f>'conserved-lost-new (2)'!$O$64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(2)'!$P$62:$R$62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(2)'!$P$64:$R$64</c:f>
              <c:numCache>
                <c:formatCode>#,##0.00</c:formatCode>
                <c:ptCount val="3"/>
                <c:pt idx="0">
                  <c:v>3</c:v>
                </c:pt>
                <c:pt idx="1">
                  <c:v>3.75</c:v>
                </c:pt>
                <c:pt idx="2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E-3A48-91D7-20B5CEE3D5D5}"/>
            </c:ext>
          </c:extLst>
        </c:ser>
        <c:ser>
          <c:idx val="2"/>
          <c:order val="2"/>
          <c:tx>
            <c:strRef>
              <c:f>'conserved-lost-new (2)'!$O$65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(2)'!$P$62:$R$62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(2)'!$P$65:$R$65</c:f>
              <c:numCache>
                <c:formatCode>#,##0.00</c:formatCode>
                <c:ptCount val="3"/>
                <c:pt idx="0">
                  <c:v>3</c:v>
                </c:pt>
                <c:pt idx="1">
                  <c:v>4.5</c:v>
                </c:pt>
                <c:pt idx="2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E-3A48-91D7-20B5CEE3D5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1175887"/>
        <c:axId val="1733699232"/>
      </c:barChart>
      <c:catAx>
        <c:axId val="9117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699232"/>
        <c:crosses val="autoZero"/>
        <c:auto val="1"/>
        <c:lblAlgn val="ctr"/>
        <c:lblOffset val="100"/>
        <c:noMultiLvlLbl val="0"/>
      </c:catAx>
      <c:valAx>
        <c:axId val="173369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7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Carbon per capita (T/c)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 (2)'!$U$63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(2)'!$V$9:$X$9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(2)'!$V$63:$X$63</c:f>
              <c:numCache>
                <c:formatCode>0.00</c:formatCode>
                <c:ptCount val="3"/>
                <c:pt idx="0">
                  <c:v>5.0769230769230766</c:v>
                </c:pt>
                <c:pt idx="1">
                  <c:v>2.9827083333333335</c:v>
                </c:pt>
                <c:pt idx="2">
                  <c:v>1.8897281249999998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B-E342-B180-F8447E3F19E8}"/>
            </c:ext>
          </c:extLst>
        </c:ser>
        <c:ser>
          <c:idx val="1"/>
          <c:order val="1"/>
          <c:tx>
            <c:strRef>
              <c:f>'conserved-lost-new (2)'!$U$64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(2)'!$V$9:$X$9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(2)'!$V$64:$X$64</c:f>
              <c:numCache>
                <c:formatCode>0.00</c:formatCode>
                <c:ptCount val="3"/>
                <c:pt idx="0">
                  <c:v>5.0769230769230766</c:v>
                </c:pt>
                <c:pt idx="1">
                  <c:v>3.132916666666667</c:v>
                </c:pt>
                <c:pt idx="2">
                  <c:v>2.2610431249999996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B-E342-B180-F8447E3F19E8}"/>
            </c:ext>
          </c:extLst>
        </c:ser>
        <c:ser>
          <c:idx val="2"/>
          <c:order val="2"/>
          <c:tx>
            <c:strRef>
              <c:f>'conserved-lost-new (2)'!$U$65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(2)'!$V$9:$X$9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(2)'!$V$65:$X$65</c:f>
              <c:numCache>
                <c:formatCode>0.00</c:formatCode>
                <c:ptCount val="3"/>
                <c:pt idx="0">
                  <c:v>5.0769230769230766</c:v>
                </c:pt>
                <c:pt idx="1">
                  <c:v>3.2831250000000001</c:v>
                </c:pt>
                <c:pt idx="2">
                  <c:v>3.4611862499999999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B-E342-B180-F8447E3F19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699183"/>
        <c:axId val="1779259456"/>
      </c:barChart>
      <c:catAx>
        <c:axId val="1669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59456"/>
        <c:crosses val="autoZero"/>
        <c:auto val="1"/>
        <c:lblAlgn val="ctr"/>
        <c:lblOffset val="100"/>
        <c:noMultiLvlLbl val="0"/>
      </c:catAx>
      <c:valAx>
        <c:axId val="17792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Early adopter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(2)'!$O$10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15-274A-8C38-EE8B2A63643A}"/>
              </c:ext>
            </c:extLst>
          </c:dPt>
          <c:cat>
            <c:numRef>
              <c:f>'conserved-lost-new (2)'!$P$9:$R$9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(2)'!$P$10:$R$10</c:f>
              <c:numCache>
                <c:formatCode>0.00</c:formatCode>
                <c:ptCount val="3"/>
                <c:pt idx="0">
                  <c:v>3</c:v>
                </c:pt>
                <c:pt idx="1">
                  <c:v>2.25</c:v>
                </c:pt>
                <c:pt idx="2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5-274A-8C38-EE8B2A63643A}"/>
            </c:ext>
          </c:extLst>
        </c:ser>
        <c:ser>
          <c:idx val="1"/>
          <c:order val="1"/>
          <c:tx>
            <c:strRef>
              <c:f>'conserved-lost-new (2)'!$O$11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(2)'!$P$11:$R$11</c:f>
              <c:numCache>
                <c:formatCode>0.00</c:formatCode>
                <c:ptCount val="3"/>
                <c:pt idx="0">
                  <c:v>0</c:v>
                </c:pt>
                <c:pt idx="1">
                  <c:v>-0.75</c:v>
                </c:pt>
                <c:pt idx="2">
                  <c:v>-0.75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5-274A-8C38-EE8B2A63643A}"/>
            </c:ext>
          </c:extLst>
        </c:ser>
        <c:ser>
          <c:idx val="2"/>
          <c:order val="2"/>
          <c:tx>
            <c:strRef>
              <c:f>'conserved-lost-new (2)'!$O$12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 (2)'!$P$9:$R$9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(2)'!$P$12:$R$12</c:f>
              <c:numCache>
                <c:formatCode>0.00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5-274A-8C38-EE8B2A63643A}"/>
            </c:ext>
          </c:extLst>
        </c:ser>
        <c:ser>
          <c:idx val="3"/>
          <c:order val="3"/>
          <c:tx>
            <c:strRef>
              <c:f>'conserved-lost-new (2)'!$O$13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'conserved-lost-new (2)'!$P$9:$R$9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(2)'!$P$13:$R$13</c:f>
              <c:numCache>
                <c:formatCode>0.00</c:formatCode>
                <c:ptCount val="3"/>
                <c:pt idx="0">
                  <c:v>0</c:v>
                </c:pt>
                <c:pt idx="1">
                  <c:v>1.5</c:v>
                </c:pt>
                <c:pt idx="2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15-274A-8C38-EE8B2A63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Early adopter </a:t>
            </a:r>
            <a:endParaRPr lang="en-US" sz="1400"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(2)'!$U$10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D7-6C4D-A833-328A3B836B88}"/>
              </c:ext>
            </c:extLst>
          </c:dPt>
          <c:val>
            <c:numRef>
              <c:f>'conserved-lost-new (2)'!$V$10:$X$10</c:f>
              <c:numCache>
                <c:formatCode>0.00</c:formatCode>
                <c:ptCount val="3"/>
                <c:pt idx="0">
                  <c:v>5.0769230769230766</c:v>
                </c:pt>
                <c:pt idx="1">
                  <c:v>2.8325</c:v>
                </c:pt>
                <c:pt idx="2">
                  <c:v>2.6257275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ED7-6C4D-A833-328A3B836B88}"/>
            </c:ext>
          </c:extLst>
        </c:ser>
        <c:ser>
          <c:idx val="1"/>
          <c:order val="1"/>
          <c:tx>
            <c:strRef>
              <c:f>'conserved-lost-new (2)'!$U$11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val>
            <c:numRef>
              <c:f>'conserved-lost-new (2)'!$V$11:$X$11</c:f>
              <c:numCache>
                <c:formatCode>0.00</c:formatCode>
                <c:ptCount val="3"/>
                <c:pt idx="0">
                  <c:v>0</c:v>
                </c:pt>
                <c:pt idx="1">
                  <c:v>-0.94416666666666671</c:v>
                </c:pt>
                <c:pt idx="2">
                  <c:v>-0.87524249999999992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ED7-6C4D-A833-328A3B836B88}"/>
            </c:ext>
          </c:extLst>
        </c:ser>
        <c:ser>
          <c:idx val="2"/>
          <c:order val="2"/>
          <c:tx>
            <c:strRef>
              <c:f>'conserved-lost-new (2)'!$U$12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val>
            <c:numRef>
              <c:f>'conserved-lost-new (2)'!$V$12:$X$12</c:f>
              <c:numCache>
                <c:formatCode>0.00</c:formatCode>
                <c:ptCount val="3"/>
                <c:pt idx="0">
                  <c:v>0</c:v>
                </c:pt>
                <c:pt idx="1">
                  <c:v>0.15020833333333333</c:v>
                </c:pt>
                <c:pt idx="2">
                  <c:v>0.139243125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ED7-6C4D-A833-328A3B836B88}"/>
            </c:ext>
          </c:extLst>
        </c:ser>
        <c:ser>
          <c:idx val="3"/>
          <c:order val="3"/>
          <c:tx>
            <c:strRef>
              <c:f>'conserved-lost-new (2)'!$U$13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val>
            <c:numRef>
              <c:f>'conserved-lost-new (2)'!$V$13:$X$13</c:f>
              <c:numCache>
                <c:formatCode>0.00</c:formatCode>
                <c:ptCount val="3"/>
                <c:pt idx="0">
                  <c:v>0</c:v>
                </c:pt>
                <c:pt idx="1">
                  <c:v>0.30041666666666667</c:v>
                </c:pt>
                <c:pt idx="2">
                  <c:v>0.696215625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7ED7-6C4D-A833-328A3B836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trees (x 1,000)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'conserved-lost-new'!$C$63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'conserved-lost-new'!$D$62:$F$62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'conserved-lost-new'!$D$63:$F$63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C-4940-8795-00AD8602CFAC}"/>
            </c:ext>
          </c:extLst>
        </c:ser>
        <c:ser>
          <c:idx val="1"/>
          <c:order val="1"/>
          <c:tx>
            <c:strRef>
              <c:f>'conserved-lost-new'!$C$64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'conserved-lost-new'!$D$62:$F$62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'conserved-lost-new'!$D$64:$F$64</c:f>
              <c:numCache>
                <c:formatCode>General</c:formatCode>
                <c:ptCount val="3"/>
                <c:pt idx="0">
                  <c:v>20</c:v>
                </c:pt>
                <c:pt idx="1">
                  <c:v>25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C-4940-8795-00AD8602CFAC}"/>
            </c:ext>
          </c:extLst>
        </c:ser>
        <c:ser>
          <c:idx val="2"/>
          <c:order val="2"/>
          <c:tx>
            <c:strRef>
              <c:f>'conserved-lost-new'!$C$65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'conserved-lost-new'!$D$62:$F$62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'conserved-lost-new'!$D$65:$F$65</c:f>
              <c:numCache>
                <c:formatCode>0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C-4940-8795-00AD8602CF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886159"/>
        <c:axId val="40693295"/>
      </c:barChart>
      <c:catAx>
        <c:axId val="4088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3295"/>
        <c:crosses val="autoZero"/>
        <c:auto val="0"/>
        <c:lblAlgn val="ctr"/>
        <c:lblOffset val="100"/>
        <c:noMultiLvlLbl val="0"/>
      </c:catAx>
      <c:valAx>
        <c:axId val="4069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6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carbon 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'conserved-lost-new'!$I$63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'conserved-lost-new'!$J$62:$L$62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'conserved-lost-new'!$J$63:$L$63</c:f>
              <c:numCache>
                <c:formatCode>0</c:formatCode>
                <c:ptCount val="3"/>
                <c:pt idx="0">
                  <c:v>440</c:v>
                </c:pt>
                <c:pt idx="1">
                  <c:v>357.92499999999995</c:v>
                </c:pt>
                <c:pt idx="2">
                  <c:v>251.96375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4-3340-8736-31B9D2FC7DF0}"/>
            </c:ext>
          </c:extLst>
        </c:ser>
        <c:ser>
          <c:idx val="1"/>
          <c:order val="1"/>
          <c:tx>
            <c:strRef>
              <c:f>'conserved-lost-new'!$I$64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'conserved-lost-new'!$J$62:$L$62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'conserved-lost-new'!$J$64:$L$64</c:f>
              <c:numCache>
                <c:formatCode>0</c:formatCode>
                <c:ptCount val="3"/>
                <c:pt idx="0">
                  <c:v>440</c:v>
                </c:pt>
                <c:pt idx="1">
                  <c:v>375.94999999999993</c:v>
                </c:pt>
                <c:pt idx="2">
                  <c:v>326.22674999999998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4-3340-8736-31B9D2FC7DF0}"/>
            </c:ext>
          </c:extLst>
        </c:ser>
        <c:ser>
          <c:idx val="2"/>
          <c:order val="2"/>
          <c:tx>
            <c:strRef>
              <c:f>'conserved-lost-new'!$I$65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'conserved-lost-new'!$J$62:$L$62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'conserved-lost-new'!$J$65:$L$65</c:f>
              <c:numCache>
                <c:formatCode>0</c:formatCode>
                <c:ptCount val="3"/>
                <c:pt idx="0">
                  <c:v>440</c:v>
                </c:pt>
                <c:pt idx="1">
                  <c:v>393.97499999999997</c:v>
                </c:pt>
                <c:pt idx="2">
                  <c:v>461.49149999999997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4-3340-8736-31B9D2FC7D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2494111"/>
        <c:axId val="57280799"/>
      </c:barChart>
      <c:catAx>
        <c:axId val="4249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80799"/>
        <c:crosses val="autoZero"/>
        <c:auto val="1"/>
        <c:lblAlgn val="ctr"/>
        <c:lblOffset val="100"/>
        <c:noMultiLvlLbl val="0"/>
      </c:catAx>
      <c:valAx>
        <c:axId val="5728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 trees (x 1,000,000,000)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'conserved-lost-new'!$O$63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'conserved-lost-new'!$P$62:$R$62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'conserved-lost-new'!$P$63:$R$63</c:f>
              <c:numCache>
                <c:formatCode>#,##0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D-C54C-A069-3B56973D2E9A}"/>
            </c:ext>
          </c:extLst>
        </c:ser>
        <c:ser>
          <c:idx val="1"/>
          <c:order val="1"/>
          <c:tx>
            <c:strRef>
              <c:f>'conserved-lost-new'!$O$64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'conserved-lost-new'!$P$62:$R$62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'conserved-lost-new'!$P$64:$R$64</c:f>
              <c:numCache>
                <c:formatCode>#,##0</c:formatCode>
                <c:ptCount val="3"/>
                <c:pt idx="0">
                  <c:v>3</c:v>
                </c:pt>
                <c:pt idx="1">
                  <c:v>3.75</c:v>
                </c:pt>
                <c:pt idx="2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D-C54C-A069-3B56973D2E9A}"/>
            </c:ext>
          </c:extLst>
        </c:ser>
        <c:ser>
          <c:idx val="2"/>
          <c:order val="2"/>
          <c:tx>
            <c:strRef>
              <c:f>'conserved-lost-new'!$O$65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'conserved-lost-new'!$P$62:$R$62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'conserved-lost-new'!$P$65:$R$65</c:f>
              <c:numCache>
                <c:formatCode>#,##0</c:formatCode>
                <c:ptCount val="3"/>
                <c:pt idx="0">
                  <c:v>3</c:v>
                </c:pt>
                <c:pt idx="1">
                  <c:v>4.5</c:v>
                </c:pt>
                <c:pt idx="2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D-C54C-A069-3B56973D2E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1175887"/>
        <c:axId val="1733699232"/>
      </c:barChart>
      <c:catAx>
        <c:axId val="9117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699232"/>
        <c:crosses val="autoZero"/>
        <c:auto val="1"/>
        <c:lblAlgn val="ctr"/>
        <c:lblOffset val="100"/>
        <c:noMultiLvlLbl val="0"/>
      </c:catAx>
      <c:valAx>
        <c:axId val="173369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7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Carbon per capita (T/c)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'conserved-lost-new'!$U$63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'conserved-lost-new'!$V$9:$X$9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'conserved-lost-new'!$V$63:$X$63</c:f>
              <c:numCache>
                <c:formatCode>0.00</c:formatCode>
                <c:ptCount val="3"/>
                <c:pt idx="0">
                  <c:v>5.0769230769230766</c:v>
                </c:pt>
                <c:pt idx="1">
                  <c:v>2.9827083333333335</c:v>
                </c:pt>
                <c:pt idx="2">
                  <c:v>1.8897281249999998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2-8C4F-A713-052FCE869AD1}"/>
            </c:ext>
          </c:extLst>
        </c:ser>
        <c:ser>
          <c:idx val="1"/>
          <c:order val="1"/>
          <c:tx>
            <c:strRef>
              <c:f>'conserved-lost-new'!$U$64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'conserved-lost-new'!$V$9:$X$9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'conserved-lost-new'!$V$64:$X$64</c:f>
              <c:numCache>
                <c:formatCode>0.00</c:formatCode>
                <c:ptCount val="3"/>
                <c:pt idx="0">
                  <c:v>5.0769230769230766</c:v>
                </c:pt>
                <c:pt idx="1">
                  <c:v>3.132916666666667</c:v>
                </c:pt>
                <c:pt idx="2">
                  <c:v>2.2610431249999996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2-8C4F-A713-052FCE869AD1}"/>
            </c:ext>
          </c:extLst>
        </c:ser>
        <c:ser>
          <c:idx val="2"/>
          <c:order val="2"/>
          <c:tx>
            <c:strRef>
              <c:f>'conserved-lost-new'!$U$65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'conserved-lost-new'!$V$9:$X$9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'conserved-lost-new'!$V$65:$X$65</c:f>
              <c:numCache>
                <c:formatCode>0.00</c:formatCode>
                <c:ptCount val="3"/>
                <c:pt idx="0">
                  <c:v>5.0769230769230766</c:v>
                </c:pt>
                <c:pt idx="1">
                  <c:v>3.2831250000000001</c:v>
                </c:pt>
                <c:pt idx="2">
                  <c:v>3.4611862499999999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2-8C4F-A713-052FCE869A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699183"/>
        <c:axId val="1779259456"/>
      </c:barChart>
      <c:catAx>
        <c:axId val="1669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59456"/>
        <c:crosses val="autoZero"/>
        <c:auto val="1"/>
        <c:lblAlgn val="ctr"/>
        <c:lblOffset val="100"/>
        <c:noMultiLvlLbl val="0"/>
      </c:catAx>
      <c:valAx>
        <c:axId val="17792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'conserved-lost-new'!$C$10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'conserved-lost-new'!$D$10:$F$10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'conserved-lost-new'!$C$11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'conserved-lost-new'!$D$11:$F$11</c:f>
              <c:numCache>
                <c:formatCode>General</c:formatCode>
                <c:ptCount val="3"/>
                <c:pt idx="0">
                  <c:v>0</c:v>
                </c:pt>
                <c:pt idx="1">
                  <c:v>-5</c:v>
                </c:pt>
                <c:pt idx="2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'conserved-lost-new'!$C$12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'conserved-lost-new'!$D$12:$F$12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'conserved-lost-new'!$C$13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'conserved-lost-new'!$D$13:$F$13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10-DF40-83DE-A64DE8C9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 trees (x 1,000,000,000)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 (2)'!$O$63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(2)'!$P$62:$R$62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(2)'!$P$63:$R$63</c:f>
              <c:numCache>
                <c:formatCode>#,##0.00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5-BA47-9664-C025C6A7BC30}"/>
            </c:ext>
          </c:extLst>
        </c:ser>
        <c:ser>
          <c:idx val="1"/>
          <c:order val="1"/>
          <c:tx>
            <c:strRef>
              <c:f>'conserved-lost-new (2)'!$O$64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(2)'!$P$62:$R$62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(2)'!$P$64:$R$64</c:f>
              <c:numCache>
                <c:formatCode>#,##0.00</c:formatCode>
                <c:ptCount val="3"/>
                <c:pt idx="0">
                  <c:v>3</c:v>
                </c:pt>
                <c:pt idx="1">
                  <c:v>3.75</c:v>
                </c:pt>
                <c:pt idx="2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5-BA47-9664-C025C6A7BC30}"/>
            </c:ext>
          </c:extLst>
        </c:ser>
        <c:ser>
          <c:idx val="2"/>
          <c:order val="2"/>
          <c:tx>
            <c:strRef>
              <c:f>'conserved-lost-new (2)'!$O$65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(2)'!$P$62:$R$62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(2)'!$P$65:$R$65</c:f>
              <c:numCache>
                <c:formatCode>#,##0.00</c:formatCode>
                <c:ptCount val="3"/>
                <c:pt idx="0">
                  <c:v>3</c:v>
                </c:pt>
                <c:pt idx="1">
                  <c:v>4.5</c:v>
                </c:pt>
                <c:pt idx="2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5-BA47-9664-C025C6A7BC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1175887"/>
        <c:axId val="1733699232"/>
      </c:barChart>
      <c:catAx>
        <c:axId val="9117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699232"/>
        <c:crosses val="autoZero"/>
        <c:auto val="1"/>
        <c:lblAlgn val="ctr"/>
        <c:lblOffset val="100"/>
        <c:noMultiLvlLbl val="0"/>
      </c:catAx>
      <c:valAx>
        <c:axId val="173369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7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'conserved-lost-new'!$I$10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'conserved-lost-new'!$J$10:$L$10</c:f>
              <c:numCache>
                <c:formatCode>0</c:formatCode>
                <c:ptCount val="3"/>
                <c:pt idx="0">
                  <c:v>440</c:v>
                </c:pt>
                <c:pt idx="1">
                  <c:v>339.9</c:v>
                </c:pt>
                <c:pt idx="2">
                  <c:v>350.09699999999998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'conserved-lost-new'!$I$11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'conserved-lost-new'!$J$11:$L$11</c:f>
              <c:numCache>
                <c:formatCode>0</c:formatCode>
                <c:ptCount val="3"/>
                <c:pt idx="0">
                  <c:v>0</c:v>
                </c:pt>
                <c:pt idx="1">
                  <c:v>-113.3</c:v>
                </c:pt>
                <c:pt idx="2">
                  <c:v>-116.699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'conserved-lost-new'!$I$12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'conserved-lost-new'!$J$12:$L$12</c:f>
              <c:numCache>
                <c:formatCode>0</c:formatCode>
                <c:ptCount val="3"/>
                <c:pt idx="0">
                  <c:v>0</c:v>
                </c:pt>
                <c:pt idx="1">
                  <c:v>18.024999999999999</c:v>
                </c:pt>
                <c:pt idx="2">
                  <c:v>18.565749999999998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'conserved-lost-new'!$I$13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'conserved-lost-new'!$J$13:$L$13</c:f>
              <c:numCache>
                <c:formatCode>0</c:formatCode>
                <c:ptCount val="3"/>
                <c:pt idx="0">
                  <c:v>0</c:v>
                </c:pt>
                <c:pt idx="1">
                  <c:v>36.049999999999997</c:v>
                </c:pt>
                <c:pt idx="2">
                  <c:v>92.828749999999999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10-DF40-83DE-A64DE8C9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'conserved-lost-new'!$C$43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'conserved-lost-new'!$D$42:$F$42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'conserved-lost-new'!$D$43:$F$43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'conserved-lost-new'!$C$44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'conserved-lost-new'!$D$42:$F$42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'conserved-lost-new'!$D$44:$F$44</c:f>
              <c:numCache>
                <c:formatCode>General</c:formatCode>
                <c:ptCount val="3"/>
                <c:pt idx="0">
                  <c:v>0</c:v>
                </c:pt>
                <c:pt idx="1">
                  <c:v>-5</c:v>
                </c:pt>
                <c:pt idx="2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'conserved-lost-new'!$C$45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'conserved-lost-new'!$D$42:$F$42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'conserved-lost-new'!$D$45:$F$45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'conserved-lost-new'!$C$46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'conserved-lost-new'!$D$42:$F$42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'conserved-lost-new'!$D$46:$F$46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10-DF40-83DE-A64DE8C9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'conserved-lost-new'!$C$26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'conserved-lost-new'!$D$25:$F$25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'conserved-lost-new'!$D$26:$F$26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'conserved-lost-new'!$C$27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'conserved-lost-new'!$D$25:$F$25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'conserved-lost-new'!$D$27:$F$27</c:f>
              <c:numCache>
                <c:formatCode>General</c:formatCode>
                <c:ptCount val="3"/>
                <c:pt idx="0">
                  <c:v>0</c:v>
                </c:pt>
                <c:pt idx="1">
                  <c:v>-5</c:v>
                </c:pt>
                <c:pt idx="2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'conserved-lost-new'!$C$28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'conserved-lost-new'!$D$25:$F$25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'conserved-lost-new'!$D$28:$F$28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'conserved-lost-new'!$C$29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'conserved-lost-new'!$D$25:$F$25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'conserved-lost-new'!$D$29:$F$29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29-0842-8765-0A122BBC6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'conserved-lost-new'!$I$43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'conserved-lost-new'!$J$42:$L$42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'conserved-lost-new'!$J$43:$L$43</c:f>
              <c:numCache>
                <c:formatCode>0</c:formatCode>
                <c:ptCount val="3"/>
                <c:pt idx="0">
                  <c:v>440</c:v>
                </c:pt>
                <c:pt idx="1">
                  <c:v>339.9</c:v>
                </c:pt>
                <c:pt idx="2">
                  <c:v>233.398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'conserved-lost-new'!$I$44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'conserved-lost-new'!$J$42:$L$42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'conserved-lost-new'!$J$44:$L$44</c:f>
              <c:numCache>
                <c:formatCode>0</c:formatCode>
                <c:ptCount val="3"/>
                <c:pt idx="0">
                  <c:v>0</c:v>
                </c:pt>
                <c:pt idx="1">
                  <c:v>-113.3</c:v>
                </c:pt>
                <c:pt idx="2">
                  <c:v>-233.398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'conserved-lost-new'!$I$45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'conserved-lost-new'!$J$42:$L$42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'conserved-lost-new'!$J$45:$L$45</c:f>
              <c:numCache>
                <c:formatCode>0</c:formatCode>
                <c:ptCount val="3"/>
                <c:pt idx="0">
                  <c:v>0</c:v>
                </c:pt>
                <c:pt idx="1">
                  <c:v>18.024999999999999</c:v>
                </c:pt>
                <c:pt idx="2">
                  <c:v>18.565749999999998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'conserved-lost-new'!$I$46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'conserved-lost-new'!$J$42:$L$42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'conserved-lost-new'!$J$46:$L$46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10-DF40-83DE-A64DE8C9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'conserved-lost-new'!$I$26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'conserved-lost-new'!$J$25:$L$25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'conserved-lost-new'!$J$26:$L$26</c:f>
              <c:numCache>
                <c:formatCode>0</c:formatCode>
                <c:ptCount val="3"/>
                <c:pt idx="0">
                  <c:v>440</c:v>
                </c:pt>
                <c:pt idx="1">
                  <c:v>339.9</c:v>
                </c:pt>
                <c:pt idx="2">
                  <c:v>233.398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'conserved-lost-new'!$I$27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'conserved-lost-new'!$J$25:$L$25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'conserved-lost-new'!$J$27:$L$27</c:f>
              <c:numCache>
                <c:formatCode>0</c:formatCode>
                <c:ptCount val="3"/>
                <c:pt idx="0">
                  <c:v>0</c:v>
                </c:pt>
                <c:pt idx="1">
                  <c:v>-113.3</c:v>
                </c:pt>
                <c:pt idx="2">
                  <c:v>-116.699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'conserved-lost-new'!$I$28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'conserved-lost-new'!$J$25:$L$25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'conserved-lost-new'!$J$28:$L$28</c:f>
              <c:numCache>
                <c:formatCode>0</c:formatCode>
                <c:ptCount val="3"/>
                <c:pt idx="0">
                  <c:v>0</c:v>
                </c:pt>
                <c:pt idx="1">
                  <c:v>18.024999999999999</c:v>
                </c:pt>
                <c:pt idx="2">
                  <c:v>18.565749999999998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'conserved-lost-new'!$I$29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'conserved-lost-new'!$J$25:$L$25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'conserved-lost-new'!$J$29:$L$29</c:f>
              <c:numCache>
                <c:formatCode>0</c:formatCode>
                <c:ptCount val="3"/>
                <c:pt idx="0">
                  <c:v>0</c:v>
                </c:pt>
                <c:pt idx="1">
                  <c:v>18.024999999999999</c:v>
                </c:pt>
                <c:pt idx="2">
                  <c:v>74.262999999999991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10-DF40-83DE-A64DE8C9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'conserved-lost-new'!$O$10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'conserved-lost-new'!$P$10:$R$10</c:f>
              <c:numCache>
                <c:formatCode>0.00</c:formatCode>
                <c:ptCount val="3"/>
                <c:pt idx="0">
                  <c:v>3</c:v>
                </c:pt>
                <c:pt idx="1">
                  <c:v>2.25</c:v>
                </c:pt>
                <c:pt idx="2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'conserved-lost-new'!$O$11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'conserved-lost-new'!$P$11:$R$11</c:f>
              <c:numCache>
                <c:formatCode>0.00</c:formatCode>
                <c:ptCount val="3"/>
                <c:pt idx="0">
                  <c:v>0</c:v>
                </c:pt>
                <c:pt idx="1">
                  <c:v>-0.75</c:v>
                </c:pt>
                <c:pt idx="2">
                  <c:v>-0.75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'conserved-lost-new'!$O$12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'conserved-lost-new'!$P$12:$R$12</c:f>
              <c:numCache>
                <c:formatCode>0.00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'conserved-lost-new'!$O$13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'conserved-lost-new'!$P$9:$R$9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'conserved-lost-new'!$P$13:$R$13</c:f>
              <c:numCache>
                <c:formatCode>0.00</c:formatCode>
                <c:ptCount val="3"/>
                <c:pt idx="0">
                  <c:v>0</c:v>
                </c:pt>
                <c:pt idx="1">
                  <c:v>1.5</c:v>
                </c:pt>
                <c:pt idx="2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C0-7D4A-B616-84BD489D8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'conserved-lost-new'!$U$10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val>
            <c:numRef>
              <c:f>'conserved-lost-new'!$V$10:$X$10</c:f>
              <c:numCache>
                <c:formatCode>0.00</c:formatCode>
                <c:ptCount val="3"/>
                <c:pt idx="0">
                  <c:v>5.0769230769230766</c:v>
                </c:pt>
                <c:pt idx="1">
                  <c:v>2.8325</c:v>
                </c:pt>
                <c:pt idx="2">
                  <c:v>2.6257275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'conserved-lost-new'!$U$11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val>
            <c:numRef>
              <c:f>'conserved-lost-new'!$V$11:$X$11</c:f>
              <c:numCache>
                <c:formatCode>0.00</c:formatCode>
                <c:ptCount val="3"/>
                <c:pt idx="0">
                  <c:v>0</c:v>
                </c:pt>
                <c:pt idx="1">
                  <c:v>-0.94416666666666671</c:v>
                </c:pt>
                <c:pt idx="2">
                  <c:v>-0.87524249999999992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'conserved-lost-new'!$U$12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val>
            <c:numRef>
              <c:f>'conserved-lost-new'!$V$12:$X$12</c:f>
              <c:numCache>
                <c:formatCode>0.00</c:formatCode>
                <c:ptCount val="3"/>
                <c:pt idx="0">
                  <c:v>0</c:v>
                </c:pt>
                <c:pt idx="1">
                  <c:v>0.15020833333333333</c:v>
                </c:pt>
                <c:pt idx="2">
                  <c:v>0.139243125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'conserved-lost-new'!$U$13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val>
            <c:numRef>
              <c:f>'conserved-lost-new'!$V$13:$X$13</c:f>
              <c:numCache>
                <c:formatCode>0.00</c:formatCode>
                <c:ptCount val="3"/>
                <c:pt idx="0">
                  <c:v>0</c:v>
                </c:pt>
                <c:pt idx="1">
                  <c:v>0.30041666666666667</c:v>
                </c:pt>
                <c:pt idx="2">
                  <c:v>0.696215625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'conserved-lost-new'!#REF!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B610-DF40-83DE-A64DE8C9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'conserved-lost-new'!$O$43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'conserved-lost-new'!$P$42:$R$42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'conserved-lost-new'!$P$43:$R$43</c:f>
              <c:numCache>
                <c:formatCode>0.00</c:formatCode>
                <c:ptCount val="3"/>
                <c:pt idx="0">
                  <c:v>3</c:v>
                </c:pt>
                <c:pt idx="1">
                  <c:v>2.25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'conserved-lost-new'!$O$44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'conserved-lost-new'!$P$42:$R$42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'conserved-lost-new'!$P$44:$R$44</c:f>
              <c:numCache>
                <c:formatCode>0.00</c:formatCode>
                <c:ptCount val="3"/>
                <c:pt idx="0">
                  <c:v>0</c:v>
                </c:pt>
                <c:pt idx="1">
                  <c:v>-0.75</c:v>
                </c:pt>
                <c:pt idx="2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'conserved-lost-new'!$O$45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'conserved-lost-new'!$P$42:$R$42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'conserved-lost-new'!$P$45:$R$45</c:f>
              <c:numCache>
                <c:formatCode>0.00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'conserved-lost-new'!$O$46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'conserved-lost-new'!$P$42:$R$42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'conserved-lost-new'!$P$46:$R$46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29-0842-8765-0A122BBC6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'conserved-lost-new'!$U$43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'conserved-lost-new'!$V$42:$X$42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'conserved-lost-new'!$V$43:$X$43</c:f>
              <c:numCache>
                <c:formatCode>0.00</c:formatCode>
                <c:ptCount val="3"/>
                <c:pt idx="0">
                  <c:v>5.0769230769230766</c:v>
                </c:pt>
                <c:pt idx="1">
                  <c:v>2.8325</c:v>
                </c:pt>
                <c:pt idx="2">
                  <c:v>1.7504849999999998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'conserved-lost-new'!$U$44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'conserved-lost-new'!$V$42:$X$42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'conserved-lost-new'!$V$44:$X$44</c:f>
              <c:numCache>
                <c:formatCode>0.00</c:formatCode>
                <c:ptCount val="3"/>
                <c:pt idx="0">
                  <c:v>0</c:v>
                </c:pt>
                <c:pt idx="1">
                  <c:v>-0.94416666666666671</c:v>
                </c:pt>
                <c:pt idx="2">
                  <c:v>-1.7504849999999998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'conserved-lost-new'!$U$45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'conserved-lost-new'!$V$42:$X$42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'conserved-lost-new'!$V$45:$X$45</c:f>
              <c:numCache>
                <c:formatCode>0.00</c:formatCode>
                <c:ptCount val="3"/>
                <c:pt idx="0">
                  <c:v>0</c:v>
                </c:pt>
                <c:pt idx="1">
                  <c:v>0.15020833333333333</c:v>
                </c:pt>
                <c:pt idx="2">
                  <c:v>0.139243125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'conserved-lost-new'!$U$46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'conserved-lost-new'!$V$42:$X$42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'conserved-lost-new'!$V$46:$X$46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10-DF40-83DE-A64DE8C9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'conserved-lost-new'!$O$26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'conserved-lost-new'!$P$25:$R$25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'conserved-lost-new'!$P$26:$R$26</c:f>
              <c:numCache>
                <c:formatCode>0.00</c:formatCode>
                <c:ptCount val="3"/>
                <c:pt idx="0">
                  <c:v>3</c:v>
                </c:pt>
                <c:pt idx="1">
                  <c:v>2.25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'conserved-lost-new'!$O$27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'conserved-lost-new'!$P$25:$R$25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'conserved-lost-new'!$P$27:$R$27</c:f>
              <c:numCache>
                <c:formatCode>0.00</c:formatCode>
                <c:ptCount val="3"/>
                <c:pt idx="0">
                  <c:v>0</c:v>
                </c:pt>
                <c:pt idx="1">
                  <c:v>-0.75</c:v>
                </c:pt>
                <c:pt idx="2">
                  <c:v>-0.75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'conserved-lost-new'!$O$28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'conserved-lost-new'!$P$25:$R$25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'conserved-lost-new'!$P$28:$R$28</c:f>
              <c:numCache>
                <c:formatCode>0.00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'conserved-lost-new'!$O$29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'conserved-lost-new'!$P$25:$R$25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'conserved-lost-new'!$P$29:$R$29</c:f>
              <c:numCache>
                <c:formatCode>0.00</c:formatCode>
                <c:ptCount val="3"/>
                <c:pt idx="0">
                  <c:v>0</c:v>
                </c:pt>
                <c:pt idx="1">
                  <c:v>0.75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29-0842-8765-0A122BBC6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Carbon per capita (T/c)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'conserved-lost-new (2)'!$U$63</c:f>
              <c:strCache>
                <c:ptCount val="1"/>
                <c:pt idx="0">
                  <c:v>Non-adopter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(2)'!$V$9:$X$9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(2)'!$V$63:$X$63</c:f>
              <c:numCache>
                <c:formatCode>0.00</c:formatCode>
                <c:ptCount val="3"/>
                <c:pt idx="0">
                  <c:v>5.0769230769230766</c:v>
                </c:pt>
                <c:pt idx="1">
                  <c:v>2.9827083333333335</c:v>
                </c:pt>
                <c:pt idx="2">
                  <c:v>1.8897281249999998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D-164E-8EB3-30818D25E811}"/>
            </c:ext>
          </c:extLst>
        </c:ser>
        <c:ser>
          <c:idx val="1"/>
          <c:order val="1"/>
          <c:tx>
            <c:strRef>
              <c:f>'conserved-lost-new (2)'!$U$64</c:f>
              <c:strCache>
                <c:ptCount val="1"/>
                <c:pt idx="0">
                  <c:v>Late adopter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(2)'!$V$9:$X$9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(2)'!$V$64:$X$64</c:f>
              <c:numCache>
                <c:formatCode>0.00</c:formatCode>
                <c:ptCount val="3"/>
                <c:pt idx="0">
                  <c:v>5.0769230769230766</c:v>
                </c:pt>
                <c:pt idx="1">
                  <c:v>3.132916666666667</c:v>
                </c:pt>
                <c:pt idx="2">
                  <c:v>2.2610431249999996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D-164E-8EB3-30818D25E811}"/>
            </c:ext>
          </c:extLst>
        </c:ser>
        <c:ser>
          <c:idx val="2"/>
          <c:order val="2"/>
          <c:tx>
            <c:strRef>
              <c:f>'conserved-lost-new (2)'!$U$65</c:f>
              <c:strCache>
                <c:ptCount val="1"/>
                <c:pt idx="0">
                  <c:v>Early adopter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'conserved-lost-new (2)'!$V$9:$X$9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(2)'!$V$65:$X$65</c:f>
              <c:numCache>
                <c:formatCode>0.00</c:formatCode>
                <c:ptCount val="3"/>
                <c:pt idx="0">
                  <c:v>5.0769230769230766</c:v>
                </c:pt>
                <c:pt idx="1">
                  <c:v>3.2831250000000001</c:v>
                </c:pt>
                <c:pt idx="2">
                  <c:v>3.4611862499999999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CD-164E-8EB3-30818D25E8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699183"/>
        <c:axId val="1779259456"/>
      </c:barChart>
      <c:catAx>
        <c:axId val="1669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59456"/>
        <c:crosses val="autoZero"/>
        <c:auto val="1"/>
        <c:lblAlgn val="ctr"/>
        <c:lblOffset val="100"/>
        <c:noMultiLvlLbl val="0"/>
      </c:catAx>
      <c:valAx>
        <c:axId val="17792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'conserved-lost-new'!$U$26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E-6348-B402-7431B48F30C3}"/>
              </c:ext>
            </c:extLst>
          </c:dPt>
          <c:cat>
            <c:numRef>
              <c:f>'conserved-lost-new'!$V$25:$X$25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'conserved-lost-new'!$V$26:$X$26</c:f>
              <c:numCache>
                <c:formatCode>0.00</c:formatCode>
                <c:ptCount val="3"/>
                <c:pt idx="0">
                  <c:v>5.0769230769230766</c:v>
                </c:pt>
                <c:pt idx="1">
                  <c:v>2.8325</c:v>
                </c:pt>
                <c:pt idx="2">
                  <c:v>1.7504849999999998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0-DF40-83DE-A64DE8C9365C}"/>
            </c:ext>
          </c:extLst>
        </c:ser>
        <c:ser>
          <c:idx val="1"/>
          <c:order val="1"/>
          <c:tx>
            <c:strRef>
              <c:f>'conserved-lost-new'!$U$27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'conserved-lost-new'!$V$25:$X$25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'conserved-lost-new'!$V$27:$X$27</c:f>
              <c:numCache>
                <c:formatCode>0.00</c:formatCode>
                <c:ptCount val="3"/>
                <c:pt idx="0">
                  <c:v>0</c:v>
                </c:pt>
                <c:pt idx="1">
                  <c:v>-0.94416666666666671</c:v>
                </c:pt>
                <c:pt idx="2">
                  <c:v>-0.87524249999999992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DF40-83DE-A64DE8C9365C}"/>
            </c:ext>
          </c:extLst>
        </c:ser>
        <c:ser>
          <c:idx val="2"/>
          <c:order val="2"/>
          <c:tx>
            <c:strRef>
              <c:f>'conserved-lost-new'!$U$28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'conserved-lost-new'!$V$25:$X$25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'conserved-lost-new'!$V$28:$X$28</c:f>
              <c:numCache>
                <c:formatCode>0.00</c:formatCode>
                <c:ptCount val="3"/>
                <c:pt idx="0">
                  <c:v>0</c:v>
                </c:pt>
                <c:pt idx="1">
                  <c:v>0.15020833333333333</c:v>
                </c:pt>
                <c:pt idx="2">
                  <c:v>0.139243125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0-DF40-83DE-A64DE8C9365C}"/>
            </c:ext>
          </c:extLst>
        </c:ser>
        <c:ser>
          <c:idx val="3"/>
          <c:order val="3"/>
          <c:tx>
            <c:strRef>
              <c:f>'conserved-lost-new'!$U$29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'conserved-lost-new'!$V$25:$X$25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'conserved-lost-new'!$V$29:$X$29</c:f>
              <c:numCache>
                <c:formatCode>0.00</c:formatCode>
                <c:ptCount val="3"/>
                <c:pt idx="0">
                  <c:v>0</c:v>
                </c:pt>
                <c:pt idx="1">
                  <c:v>0.15020833333333333</c:v>
                </c:pt>
                <c:pt idx="2">
                  <c:v>0.37131499999999995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10-DF40-83DE-A64DE8C9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(2)'!$C$10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2D-BE47-B423-CD825181E4BA}"/>
              </c:ext>
            </c:extLst>
          </c:dPt>
          <c:cat>
            <c:numRef>
              <c:f>'conserved-lost-new (2)'!$D$9:$F$9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(2)'!$D$10:$F$10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D-BE47-B423-CD825181E4BA}"/>
            </c:ext>
          </c:extLst>
        </c:ser>
        <c:ser>
          <c:idx val="1"/>
          <c:order val="1"/>
          <c:tx>
            <c:strRef>
              <c:f>'conserved-lost-new (2)'!$C$11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(2)'!$D$11:$F$11</c:f>
              <c:numCache>
                <c:formatCode>General</c:formatCode>
                <c:ptCount val="3"/>
                <c:pt idx="0">
                  <c:v>0</c:v>
                </c:pt>
                <c:pt idx="1">
                  <c:v>-5</c:v>
                </c:pt>
                <c:pt idx="2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2D-BE47-B423-CD825181E4BA}"/>
            </c:ext>
          </c:extLst>
        </c:ser>
        <c:ser>
          <c:idx val="2"/>
          <c:order val="2"/>
          <c:tx>
            <c:strRef>
              <c:f>'conserved-lost-new (2)'!$C$12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 (2)'!$D$9:$F$9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(2)'!$D$12:$F$12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2D-BE47-B423-CD825181E4BA}"/>
            </c:ext>
          </c:extLst>
        </c:ser>
        <c:ser>
          <c:idx val="3"/>
          <c:order val="3"/>
          <c:tx>
            <c:strRef>
              <c:f>'conserved-lost-new (2)'!$C$13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(2)'!$D$9:$F$9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(2)'!$D$13:$F$13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2D-BE47-B423-CD825181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(2)'!$I$10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54-C443-BBB5-F9FD796C2491}"/>
              </c:ext>
            </c:extLst>
          </c:dPt>
          <c:cat>
            <c:numRef>
              <c:f>'conserved-lost-new (2)'!$J$9:$L$9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(2)'!$J$10:$L$10</c:f>
              <c:numCache>
                <c:formatCode>0</c:formatCode>
                <c:ptCount val="3"/>
                <c:pt idx="0">
                  <c:v>440</c:v>
                </c:pt>
                <c:pt idx="1">
                  <c:v>339.9</c:v>
                </c:pt>
                <c:pt idx="2">
                  <c:v>350.09699999999998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4-C443-BBB5-F9FD796C2491}"/>
            </c:ext>
          </c:extLst>
        </c:ser>
        <c:ser>
          <c:idx val="1"/>
          <c:order val="1"/>
          <c:tx>
            <c:strRef>
              <c:f>'conserved-lost-new (2)'!$I$11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(2)'!$J$11:$L$11</c:f>
              <c:numCache>
                <c:formatCode>0</c:formatCode>
                <c:ptCount val="3"/>
                <c:pt idx="0">
                  <c:v>0</c:v>
                </c:pt>
                <c:pt idx="1">
                  <c:v>-113.3</c:v>
                </c:pt>
                <c:pt idx="2">
                  <c:v>-116.699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4-C443-BBB5-F9FD796C2491}"/>
            </c:ext>
          </c:extLst>
        </c:ser>
        <c:ser>
          <c:idx val="2"/>
          <c:order val="2"/>
          <c:tx>
            <c:strRef>
              <c:f>'conserved-lost-new (2)'!$I$12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(2)'!$J$12:$L$12</c:f>
              <c:numCache>
                <c:formatCode>0</c:formatCode>
                <c:ptCount val="3"/>
                <c:pt idx="0">
                  <c:v>0</c:v>
                </c:pt>
                <c:pt idx="1">
                  <c:v>18.024999999999999</c:v>
                </c:pt>
                <c:pt idx="2">
                  <c:v>18.565749999999998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54-C443-BBB5-F9FD796C2491}"/>
            </c:ext>
          </c:extLst>
        </c:ser>
        <c:ser>
          <c:idx val="3"/>
          <c:order val="3"/>
          <c:tx>
            <c:strRef>
              <c:f>'conserved-lost-new (2)'!$I$13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(2)'!$J$9:$L$9</c:f>
              <c:numCache>
                <c:formatCode>0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(2)'!$J$13:$L$13</c:f>
              <c:numCache>
                <c:formatCode>0</c:formatCode>
                <c:ptCount val="3"/>
                <c:pt idx="0">
                  <c:v>0</c:v>
                </c:pt>
                <c:pt idx="1">
                  <c:v>36.049999999999997</c:v>
                </c:pt>
                <c:pt idx="2">
                  <c:v>92.828749999999999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54-C443-BBB5-F9FD796C2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(2)'!$C$43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26-9E42-B88B-00F3B47021B7}"/>
              </c:ext>
            </c:extLst>
          </c:dPt>
          <c:cat>
            <c:numRef>
              <c:f>'conserved-lost-new (2)'!$D$42:$F$42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(2)'!$D$43:$F$43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6-9E42-B88B-00F3B47021B7}"/>
            </c:ext>
          </c:extLst>
        </c:ser>
        <c:ser>
          <c:idx val="1"/>
          <c:order val="1"/>
          <c:tx>
            <c:strRef>
              <c:f>'conserved-lost-new (2)'!$C$44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(2)'!$D$42:$F$42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(2)'!$D$44:$F$44</c:f>
              <c:numCache>
                <c:formatCode>General</c:formatCode>
                <c:ptCount val="3"/>
                <c:pt idx="0">
                  <c:v>0</c:v>
                </c:pt>
                <c:pt idx="1">
                  <c:v>-5</c:v>
                </c:pt>
                <c:pt idx="2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26-9E42-B88B-00F3B47021B7}"/>
            </c:ext>
          </c:extLst>
        </c:ser>
        <c:ser>
          <c:idx val="2"/>
          <c:order val="2"/>
          <c:tx>
            <c:strRef>
              <c:f>'conserved-lost-new (2)'!$C$45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 (2)'!$D$42:$F$42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(2)'!$D$45:$F$45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26-9E42-B88B-00F3B47021B7}"/>
            </c:ext>
          </c:extLst>
        </c:ser>
        <c:ser>
          <c:idx val="3"/>
          <c:order val="3"/>
          <c:tx>
            <c:strRef>
              <c:f>'conserved-lost-new (2)'!$C$46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(2)'!$D$42:$F$42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(2)'!$D$46:$F$46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26-9E42-B88B-00F3B4702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(2)'!$C$26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36-564C-A725-13A76CD29632}"/>
              </c:ext>
            </c:extLst>
          </c:dPt>
          <c:cat>
            <c:numRef>
              <c:f>'conserved-lost-new (2)'!$D$25:$F$25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(2)'!$D$26:$F$26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36-564C-A725-13A76CD29632}"/>
            </c:ext>
          </c:extLst>
        </c:ser>
        <c:ser>
          <c:idx val="1"/>
          <c:order val="1"/>
          <c:tx>
            <c:strRef>
              <c:f>'conserved-lost-new (2)'!$C$27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(2)'!$D$25:$F$25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(2)'!$D$27:$F$27</c:f>
              <c:numCache>
                <c:formatCode>General</c:formatCode>
                <c:ptCount val="3"/>
                <c:pt idx="0">
                  <c:v>0</c:v>
                </c:pt>
                <c:pt idx="1">
                  <c:v>-5</c:v>
                </c:pt>
                <c:pt idx="2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36-564C-A725-13A76CD29632}"/>
            </c:ext>
          </c:extLst>
        </c:ser>
        <c:ser>
          <c:idx val="2"/>
          <c:order val="2"/>
          <c:tx>
            <c:strRef>
              <c:f>'conserved-lost-new (2)'!$C$28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5"/>
            </a:solidFill>
            <a:ln w="44450">
              <a:noFill/>
            </a:ln>
            <a:effectLst/>
          </c:spPr>
          <c:invertIfNegative val="0"/>
          <c:cat>
            <c:numRef>
              <c:f>'conserved-lost-new (2)'!$D$25:$F$25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(2)'!$D$28:$F$28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36-564C-A725-13A76CD29632}"/>
            </c:ext>
          </c:extLst>
        </c:ser>
        <c:ser>
          <c:idx val="3"/>
          <c:order val="3"/>
          <c:tx>
            <c:strRef>
              <c:f>'conserved-lost-new (2)'!$C$29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'conserved-lost-new (2)'!$D$25:$F$25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(2)'!$D$29:$F$29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36-564C-A725-13A76CD29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'conserved-lost-new (2)'!$I$43</c:f>
              <c:strCache>
                <c:ptCount val="1"/>
                <c:pt idx="0">
                  <c:v>Conserved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444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3A-224E-91D0-4D716FA6487F}"/>
              </c:ext>
            </c:extLst>
          </c:dPt>
          <c:cat>
            <c:numRef>
              <c:f>'conserved-lost-new (2)'!$J$42:$L$42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(2)'!$J$43:$L$43</c:f>
              <c:numCache>
                <c:formatCode>0</c:formatCode>
                <c:ptCount val="3"/>
                <c:pt idx="0">
                  <c:v>440</c:v>
                </c:pt>
                <c:pt idx="1">
                  <c:v>339.9</c:v>
                </c:pt>
                <c:pt idx="2">
                  <c:v>233.398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A-224E-91D0-4D716FA6487F}"/>
            </c:ext>
          </c:extLst>
        </c:ser>
        <c:ser>
          <c:idx val="1"/>
          <c:order val="1"/>
          <c:tx>
            <c:strRef>
              <c:f>'conserved-lost-new (2)'!$I$44</c:f>
              <c:strCache>
                <c:ptCount val="1"/>
                <c:pt idx="0">
                  <c:v>Lost/harvested</c:v>
                </c:pt>
              </c:strCache>
            </c:strRef>
          </c:tx>
          <c:spPr>
            <a:solidFill>
              <a:srgbClr val="FF0000"/>
            </a:solidFill>
            <a:ln w="44450">
              <a:noFill/>
            </a:ln>
            <a:effectLst/>
          </c:spPr>
          <c:invertIfNegative val="0"/>
          <c:cat>
            <c:numRef>
              <c:f>'conserved-lost-new (2)'!$J$42:$L$42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(2)'!$J$44:$L$44</c:f>
              <c:numCache>
                <c:formatCode>0</c:formatCode>
                <c:ptCount val="3"/>
                <c:pt idx="0">
                  <c:v>0</c:v>
                </c:pt>
                <c:pt idx="1">
                  <c:v>-113.3</c:v>
                </c:pt>
                <c:pt idx="2">
                  <c:v>-233.398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3A-224E-91D0-4D716FA6487F}"/>
            </c:ext>
          </c:extLst>
        </c:ser>
        <c:ser>
          <c:idx val="2"/>
          <c:order val="2"/>
          <c:tx>
            <c:strRef>
              <c:f>'conserved-lost-new (2)'!$I$45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(2)'!$J$42:$L$42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(2)'!$J$45:$L$45</c:f>
              <c:numCache>
                <c:formatCode>0</c:formatCode>
                <c:ptCount val="3"/>
                <c:pt idx="0">
                  <c:v>0</c:v>
                </c:pt>
                <c:pt idx="1">
                  <c:v>18.024999999999999</c:v>
                </c:pt>
                <c:pt idx="2">
                  <c:v>18.565749999999998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3A-224E-91D0-4D716FA6487F}"/>
            </c:ext>
          </c:extLst>
        </c:ser>
        <c:ser>
          <c:idx val="3"/>
          <c:order val="3"/>
          <c:tx>
            <c:strRef>
              <c:f>'conserved-lost-new (2)'!$I$46</c:f>
              <c:strCache>
                <c:ptCount val="1"/>
                <c:pt idx="0">
                  <c:v>Added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44450">
              <a:noFill/>
            </a:ln>
            <a:effectLst/>
          </c:spPr>
          <c:invertIfNegative val="0"/>
          <c:cat>
            <c:numRef>
              <c:f>'conserved-lost-new (2)'!$J$42:$L$42</c:f>
              <c:numCache>
                <c:formatCode>General</c:formatCode>
                <c:ptCount val="3"/>
                <c:pt idx="0">
                  <c:v>2020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'conserved-lost-new (2)'!$J$46:$L$46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3A-224E-91D0-4D716FA64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489760"/>
        <c:axId val="1073608064"/>
      </c:barChart>
      <c:catAx>
        <c:axId val="10454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08064"/>
        <c:crosses val="autoZero"/>
        <c:auto val="1"/>
        <c:lblAlgn val="ctr"/>
        <c:lblOffset val="100"/>
        <c:noMultiLvlLbl val="0"/>
      </c:catAx>
      <c:valAx>
        <c:axId val="1073608064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8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3255</xdr:colOff>
      <xdr:row>66</xdr:row>
      <xdr:rowOff>8466</xdr:rowOff>
    </xdr:from>
    <xdr:to>
      <xdr:col>6</xdr:col>
      <xdr:colOff>976</xdr:colOff>
      <xdr:row>76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92D17-6694-ED4F-96DC-96F334A53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12700</xdr:colOff>
      <xdr:row>66</xdr:row>
      <xdr:rowOff>4233</xdr:rowOff>
    </xdr:from>
    <xdr:to>
      <xdr:col>12</xdr:col>
      <xdr:colOff>12700</xdr:colOff>
      <xdr:row>76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1B3805-47DB-1B49-986B-56AC286E2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8467</xdr:colOff>
      <xdr:row>66</xdr:row>
      <xdr:rowOff>0</xdr:rowOff>
    </xdr:from>
    <xdr:to>
      <xdr:col>18</xdr:col>
      <xdr:colOff>8467</xdr:colOff>
      <xdr:row>76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78CBB3-27FD-6E41-84A6-FF53AA568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4233</xdr:colOff>
      <xdr:row>66</xdr:row>
      <xdr:rowOff>12699</xdr:rowOff>
    </xdr:from>
    <xdr:to>
      <xdr:col>23</xdr:col>
      <xdr:colOff>673099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CA3AEB-7983-0B4F-8DE1-D3002CE50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3256</xdr:colOff>
      <xdr:row>14</xdr:row>
      <xdr:rowOff>15364</xdr:rowOff>
    </xdr:from>
    <xdr:to>
      <xdr:col>6</xdr:col>
      <xdr:colOff>5210</xdr:colOff>
      <xdr:row>22</xdr:row>
      <xdr:rowOff>194734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2CFF400-A037-7946-8988-CE9367CE9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329046</xdr:colOff>
      <xdr:row>14</xdr:row>
      <xdr:rowOff>0</xdr:rowOff>
    </xdr:from>
    <xdr:to>
      <xdr:col>12</xdr:col>
      <xdr:colOff>0</xdr:colOff>
      <xdr:row>22</xdr:row>
      <xdr:rowOff>182034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4C75A69-1C76-0E41-91B2-AE7543BB8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213591</xdr:colOff>
      <xdr:row>46</xdr:row>
      <xdr:rowOff>204354</xdr:rowOff>
    </xdr:from>
    <xdr:to>
      <xdr:col>6</xdr:col>
      <xdr:colOff>0</xdr:colOff>
      <xdr:row>56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9C76FB4-1680-4E4B-A81C-B1B7504E8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213591</xdr:colOff>
      <xdr:row>30</xdr:row>
      <xdr:rowOff>204356</xdr:rowOff>
    </xdr:from>
    <xdr:to>
      <xdr:col>6</xdr:col>
      <xdr:colOff>0</xdr:colOff>
      <xdr:row>40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BD7E2EE-0A18-BB41-AD56-BCD361FE4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329046</xdr:colOff>
      <xdr:row>46</xdr:row>
      <xdr:rowOff>204355</xdr:rowOff>
    </xdr:from>
    <xdr:to>
      <xdr:col>12</xdr:col>
      <xdr:colOff>7055</xdr:colOff>
      <xdr:row>56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33EFE63-E180-6E4A-9932-4B02C6AAF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329045</xdr:colOff>
      <xdr:row>30</xdr:row>
      <xdr:rowOff>204354</xdr:rowOff>
    </xdr:from>
    <xdr:to>
      <xdr:col>12</xdr:col>
      <xdr:colOff>0</xdr:colOff>
      <xdr:row>40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4E7DAC6-1BE6-7845-8DE2-EA12FB7F8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13</xdr:row>
      <xdr:rowOff>204354</xdr:rowOff>
    </xdr:from>
    <xdr:to>
      <xdr:col>18</xdr:col>
      <xdr:colOff>1</xdr:colOff>
      <xdr:row>22</xdr:row>
      <xdr:rowOff>190500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5EB17F1-C902-8143-863C-1F06160B3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15363</xdr:colOff>
      <xdr:row>14</xdr:row>
      <xdr:rowOff>13854</xdr:rowOff>
    </xdr:from>
    <xdr:to>
      <xdr:col>24</xdr:col>
      <xdr:colOff>8466</xdr:colOff>
      <xdr:row>23</xdr:row>
      <xdr:rowOff>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05C316A-1337-8F46-9B4F-EC0B6C59D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825500</xdr:colOff>
      <xdr:row>46</xdr:row>
      <xdr:rowOff>204355</xdr:rowOff>
    </xdr:from>
    <xdr:to>
      <xdr:col>18</xdr:col>
      <xdr:colOff>0</xdr:colOff>
      <xdr:row>56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5F8A3E2-3BBB-424E-BA10-0E569E3CB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46</xdr:row>
      <xdr:rowOff>204354</xdr:rowOff>
    </xdr:from>
    <xdr:to>
      <xdr:col>24</xdr:col>
      <xdr:colOff>0</xdr:colOff>
      <xdr:row>56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D18E161-021C-444C-A57C-118E53BE4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5772</xdr:colOff>
      <xdr:row>30</xdr:row>
      <xdr:rowOff>204355</xdr:rowOff>
    </xdr:from>
    <xdr:to>
      <xdr:col>18</xdr:col>
      <xdr:colOff>0</xdr:colOff>
      <xdr:row>40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F3CAAA6-F951-FC4A-98F1-B1F2FD52A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329046</xdr:colOff>
      <xdr:row>30</xdr:row>
      <xdr:rowOff>204355</xdr:rowOff>
    </xdr:from>
    <xdr:to>
      <xdr:col>24</xdr:col>
      <xdr:colOff>7056</xdr:colOff>
      <xdr:row>40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A4858-E5C0-A646-B413-2167F2349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3256</xdr:colOff>
      <xdr:row>94</xdr:row>
      <xdr:rowOff>2664</xdr:rowOff>
    </xdr:from>
    <xdr:to>
      <xdr:col>12</xdr:col>
      <xdr:colOff>0</xdr:colOff>
      <xdr:row>105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DC75355-8CDE-7E4E-B811-17941D98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11546</xdr:colOff>
      <xdr:row>94</xdr:row>
      <xdr:rowOff>0</xdr:rowOff>
    </xdr:from>
    <xdr:to>
      <xdr:col>17</xdr:col>
      <xdr:colOff>0</xdr:colOff>
      <xdr:row>105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7CD57E0-DBB7-2245-8D84-F74CCE2FE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3255</xdr:colOff>
      <xdr:row>81</xdr:row>
      <xdr:rowOff>1</xdr:rowOff>
    </xdr:from>
    <xdr:to>
      <xdr:col>12</xdr:col>
      <xdr:colOff>976</xdr:colOff>
      <xdr:row>92</xdr:row>
      <xdr:rowOff>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B2BC7217-56C1-9746-97DA-51B20B548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12700</xdr:colOff>
      <xdr:row>81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1D442D1-4467-1F4E-A218-0A773F867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1783</xdr:colOff>
      <xdr:row>108</xdr:row>
      <xdr:rowOff>239964</xdr:rowOff>
    </xdr:from>
    <xdr:to>
      <xdr:col>12</xdr:col>
      <xdr:colOff>1783</xdr:colOff>
      <xdr:row>119</xdr:row>
      <xdr:rowOff>199858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0106B5F-3410-5447-9BBF-A88878373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10248</xdr:colOff>
      <xdr:row>109</xdr:row>
      <xdr:rowOff>667</xdr:rowOff>
    </xdr:from>
    <xdr:to>
      <xdr:col>17</xdr:col>
      <xdr:colOff>0</xdr:colOff>
      <xdr:row>120</xdr:row>
      <xdr:rowOff>12700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BB8580C5-A33C-D140-99D0-34CD0D68A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0</xdr:colOff>
      <xdr:row>122</xdr:row>
      <xdr:rowOff>1154</xdr:rowOff>
    </xdr:from>
    <xdr:to>
      <xdr:col>12</xdr:col>
      <xdr:colOff>1</xdr:colOff>
      <xdr:row>133</xdr:row>
      <xdr:rowOff>12700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A11F60A3-07F0-BE42-BF4D-BD0176749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15363</xdr:colOff>
      <xdr:row>122</xdr:row>
      <xdr:rowOff>1154</xdr:rowOff>
    </xdr:from>
    <xdr:to>
      <xdr:col>17</xdr:col>
      <xdr:colOff>0</xdr:colOff>
      <xdr:row>133</xdr:row>
      <xdr:rowOff>12700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F4F55AF4-7F66-C64A-AAE1-01FB8C98F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3255</xdr:colOff>
      <xdr:row>66</xdr:row>
      <xdr:rowOff>8466</xdr:rowOff>
    </xdr:from>
    <xdr:to>
      <xdr:col>6</xdr:col>
      <xdr:colOff>976</xdr:colOff>
      <xdr:row>76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922B57-6676-294B-BA6D-4E38AD38C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12700</xdr:colOff>
      <xdr:row>66</xdr:row>
      <xdr:rowOff>4233</xdr:rowOff>
    </xdr:from>
    <xdr:to>
      <xdr:col>12</xdr:col>
      <xdr:colOff>12700</xdr:colOff>
      <xdr:row>76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3FB320-2115-EE40-B1F5-023807654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8467</xdr:colOff>
      <xdr:row>66</xdr:row>
      <xdr:rowOff>0</xdr:rowOff>
    </xdr:from>
    <xdr:to>
      <xdr:col>18</xdr:col>
      <xdr:colOff>8467</xdr:colOff>
      <xdr:row>76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10ED5E1-09EF-174F-805E-064E54F23A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4233</xdr:colOff>
      <xdr:row>66</xdr:row>
      <xdr:rowOff>12699</xdr:rowOff>
    </xdr:from>
    <xdr:to>
      <xdr:col>23</xdr:col>
      <xdr:colOff>673099</xdr:colOff>
      <xdr:row>76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7BA8289-9220-6040-8C96-2A99D3442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3256</xdr:colOff>
      <xdr:row>14</xdr:row>
      <xdr:rowOff>15364</xdr:rowOff>
    </xdr:from>
    <xdr:to>
      <xdr:col>6</xdr:col>
      <xdr:colOff>5210</xdr:colOff>
      <xdr:row>22</xdr:row>
      <xdr:rowOff>194734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396B4C-9B22-6C4B-A827-DCBE6581D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329046</xdr:colOff>
      <xdr:row>14</xdr:row>
      <xdr:rowOff>0</xdr:rowOff>
    </xdr:from>
    <xdr:to>
      <xdr:col>12</xdr:col>
      <xdr:colOff>0</xdr:colOff>
      <xdr:row>22</xdr:row>
      <xdr:rowOff>182034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7BFCFA-2195-0241-AE2C-6BB23BA8DA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213591</xdr:colOff>
      <xdr:row>46</xdr:row>
      <xdr:rowOff>204354</xdr:rowOff>
    </xdr:from>
    <xdr:to>
      <xdr:col>6</xdr:col>
      <xdr:colOff>0</xdr:colOff>
      <xdr:row>56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61B7D26-6A0E-2E41-B2C4-E21D7FDFE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213591</xdr:colOff>
      <xdr:row>30</xdr:row>
      <xdr:rowOff>204356</xdr:rowOff>
    </xdr:from>
    <xdr:to>
      <xdr:col>6</xdr:col>
      <xdr:colOff>0</xdr:colOff>
      <xdr:row>40</xdr:row>
      <xdr:rowOff>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9AA24AF-392A-4B41-9865-5F3E2C28B9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329046</xdr:colOff>
      <xdr:row>46</xdr:row>
      <xdr:rowOff>204355</xdr:rowOff>
    </xdr:from>
    <xdr:to>
      <xdr:col>12</xdr:col>
      <xdr:colOff>7055</xdr:colOff>
      <xdr:row>56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CA97B03-19F1-2544-826A-5EFF3E349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329045</xdr:colOff>
      <xdr:row>30</xdr:row>
      <xdr:rowOff>204354</xdr:rowOff>
    </xdr:from>
    <xdr:to>
      <xdr:col>12</xdr:col>
      <xdr:colOff>0</xdr:colOff>
      <xdr:row>40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B648F21-BA78-4047-9C24-000C15D34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13</xdr:row>
      <xdr:rowOff>204354</xdr:rowOff>
    </xdr:from>
    <xdr:to>
      <xdr:col>18</xdr:col>
      <xdr:colOff>1</xdr:colOff>
      <xdr:row>22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223DFD-8A66-0B4F-91C0-F6221B197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15363</xdr:colOff>
      <xdr:row>14</xdr:row>
      <xdr:rowOff>13854</xdr:rowOff>
    </xdr:from>
    <xdr:to>
      <xdr:col>24</xdr:col>
      <xdr:colOff>8466</xdr:colOff>
      <xdr:row>23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1C0E825-6909-8A49-ADC7-F32D20E4C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825500</xdr:colOff>
      <xdr:row>46</xdr:row>
      <xdr:rowOff>204355</xdr:rowOff>
    </xdr:from>
    <xdr:to>
      <xdr:col>18</xdr:col>
      <xdr:colOff>0</xdr:colOff>
      <xdr:row>56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A4DF4BA-E4B5-F845-93BF-4F3017F1F9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46</xdr:row>
      <xdr:rowOff>204354</xdr:rowOff>
    </xdr:from>
    <xdr:to>
      <xdr:col>24</xdr:col>
      <xdr:colOff>0</xdr:colOff>
      <xdr:row>56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A7D4258-025C-784C-9E5A-239924A35B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5772</xdr:colOff>
      <xdr:row>30</xdr:row>
      <xdr:rowOff>204355</xdr:rowOff>
    </xdr:from>
    <xdr:to>
      <xdr:col>18</xdr:col>
      <xdr:colOff>0</xdr:colOff>
      <xdr:row>40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19CD31A-FCC8-7D41-9021-B527BF948C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329046</xdr:colOff>
      <xdr:row>30</xdr:row>
      <xdr:rowOff>204355</xdr:rowOff>
    </xdr:from>
    <xdr:to>
      <xdr:col>24</xdr:col>
      <xdr:colOff>7056</xdr:colOff>
      <xdr:row>40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8BA9B11-9FEA-CD49-B6BC-FB1877F74B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46E4B-A48A-6A41-94AA-A5D2E1F6B1D4}">
  <dimension ref="B1:X143"/>
  <sheetViews>
    <sheetView tabSelected="1" zoomScaleNormal="100" workbookViewId="0">
      <selection activeCell="T107" sqref="T107"/>
    </sheetView>
  </sheetViews>
  <sheetFormatPr baseColWidth="10" defaultRowHeight="16" x14ac:dyDescent="0.2"/>
  <cols>
    <col min="1" max="1" width="2.83203125" style="17" customWidth="1"/>
    <col min="2" max="2" width="6.83203125" style="17" customWidth="1"/>
    <col min="3" max="3" width="12.83203125" style="17" customWidth="1"/>
    <col min="4" max="6" width="8.83203125" style="17" customWidth="1"/>
    <col min="7" max="7" width="4.33203125" style="17" customWidth="1"/>
    <col min="8" max="8" width="6.83203125" style="17" customWidth="1"/>
    <col min="9" max="9" width="12.83203125" style="17" customWidth="1"/>
    <col min="10" max="13" width="8.83203125" style="17" customWidth="1"/>
    <col min="14" max="14" width="6.83203125" style="17" customWidth="1"/>
    <col min="15" max="15" width="12.83203125" style="17" customWidth="1"/>
    <col min="16" max="18" width="8.83203125" style="17" customWidth="1"/>
    <col min="19" max="19" width="4.33203125" style="17" customWidth="1"/>
    <col min="20" max="20" width="6.83203125" style="17" customWidth="1"/>
    <col min="21" max="21" width="12.83203125" style="17" customWidth="1"/>
    <col min="22" max="24" width="8.83203125" style="17" customWidth="1"/>
    <col min="25" max="16384" width="10.83203125" style="17"/>
  </cols>
  <sheetData>
    <row r="1" spans="2:24" s="16" customFormat="1" ht="21" x14ac:dyDescent="0.25">
      <c r="B1" s="15" t="s">
        <v>26</v>
      </c>
      <c r="V1" s="15"/>
      <c r="W1" s="15"/>
    </row>
    <row r="2" spans="2:24" ht="19" x14ac:dyDescent="0.25">
      <c r="B2" s="1"/>
      <c r="T2" s="5"/>
      <c r="U2" s="5"/>
      <c r="V2" s="5"/>
      <c r="W2" s="5"/>
    </row>
    <row r="3" spans="2:24" s="23" customFormat="1" ht="17" x14ac:dyDescent="0.2">
      <c r="B3" s="22" t="s">
        <v>27</v>
      </c>
      <c r="H3" s="22" t="s">
        <v>28</v>
      </c>
      <c r="N3" s="22" t="s">
        <v>29</v>
      </c>
      <c r="T3" s="22" t="s">
        <v>40</v>
      </c>
    </row>
    <row r="4" spans="2:24" ht="20" thickBot="1" x14ac:dyDescent="0.3">
      <c r="B4" s="1"/>
      <c r="T4" s="5"/>
      <c r="U4" s="5"/>
      <c r="V4" s="5"/>
      <c r="W4" s="5"/>
    </row>
    <row r="5" spans="2:24" x14ac:dyDescent="0.2">
      <c r="B5" s="17" t="s">
        <v>16</v>
      </c>
      <c r="H5" s="24">
        <v>22</v>
      </c>
      <c r="I5" s="17" t="s">
        <v>21</v>
      </c>
      <c r="N5" s="17" t="s">
        <v>15</v>
      </c>
      <c r="T5" s="17" t="s">
        <v>24</v>
      </c>
      <c r="U5" s="5"/>
      <c r="V5" s="5"/>
      <c r="W5" s="5"/>
    </row>
    <row r="6" spans="2:24" x14ac:dyDescent="0.2">
      <c r="B6" s="17" t="s">
        <v>23</v>
      </c>
      <c r="H6" s="25">
        <v>0.03</v>
      </c>
      <c r="I6" s="17" t="s">
        <v>38</v>
      </c>
      <c r="N6" s="17" t="s">
        <v>23</v>
      </c>
    </row>
    <row r="7" spans="2:24" ht="17" thickBot="1" x14ac:dyDescent="0.25">
      <c r="H7" s="26">
        <v>3.5</v>
      </c>
      <c r="I7" s="17" t="s">
        <v>22</v>
      </c>
      <c r="V7" s="31" t="s">
        <v>25</v>
      </c>
      <c r="W7" s="31"/>
      <c r="X7" s="31"/>
    </row>
    <row r="8" spans="2:24" ht="17" thickBot="1" x14ac:dyDescent="0.25">
      <c r="H8" s="27">
        <v>0.14000000000000001</v>
      </c>
      <c r="I8" s="17" t="s">
        <v>39</v>
      </c>
      <c r="V8" s="28">
        <v>13</v>
      </c>
      <c r="W8" s="29">
        <v>18</v>
      </c>
      <c r="X8" s="30">
        <v>20</v>
      </c>
    </row>
    <row r="9" spans="2:24" s="5" customFormat="1" x14ac:dyDescent="0.2">
      <c r="B9" s="5" t="s">
        <v>7</v>
      </c>
      <c r="D9" s="5">
        <v>2020</v>
      </c>
      <c r="E9" s="5">
        <v>2035</v>
      </c>
      <c r="F9" s="5">
        <v>2050</v>
      </c>
      <c r="H9" s="5" t="s">
        <v>7</v>
      </c>
      <c r="J9" s="10">
        <v>2020</v>
      </c>
      <c r="K9" s="10">
        <v>2035</v>
      </c>
      <c r="L9" s="10">
        <v>2050</v>
      </c>
      <c r="N9" s="5" t="s">
        <v>7</v>
      </c>
      <c r="P9" s="5">
        <v>2020</v>
      </c>
      <c r="Q9" s="5">
        <v>2035</v>
      </c>
      <c r="R9" s="5">
        <v>2050</v>
      </c>
      <c r="T9" s="5" t="s">
        <v>7</v>
      </c>
      <c r="V9" s="5">
        <v>2020</v>
      </c>
      <c r="W9" s="5">
        <v>2035</v>
      </c>
      <c r="X9" s="5">
        <v>2050</v>
      </c>
    </row>
    <row r="10" spans="2:24" x14ac:dyDescent="0.2">
      <c r="C10" s="17" t="s">
        <v>6</v>
      </c>
      <c r="D10" s="17">
        <v>20</v>
      </c>
      <c r="E10" s="17">
        <v>15</v>
      </c>
      <c r="F10" s="17">
        <v>15</v>
      </c>
      <c r="I10" s="17" t="s">
        <v>6</v>
      </c>
      <c r="J10" s="18">
        <f>SUM(D10*$H$5)</f>
        <v>440</v>
      </c>
      <c r="K10" s="18">
        <f>SUM(E10*($H$5*(1+$H$6)))</f>
        <v>339.9</v>
      </c>
      <c r="L10" s="18">
        <f>SUM(F10*($H$5*((1+$H$6)*(1+$H$6))))</f>
        <v>350.09699999999998</v>
      </c>
      <c r="O10" s="17" t="s">
        <v>6</v>
      </c>
      <c r="P10" s="12">
        <v>3</v>
      </c>
      <c r="Q10" s="12">
        <v>2.25</v>
      </c>
      <c r="R10" s="12">
        <v>2.25</v>
      </c>
      <c r="U10" s="17" t="s">
        <v>6</v>
      </c>
      <c r="V10" s="19">
        <f>SUM(P10*$H$5)/$V$8</f>
        <v>5.0769230769230766</v>
      </c>
      <c r="W10" s="19">
        <f>SUM(Q10*$H$5*(1+$H$6))/$W$8</f>
        <v>2.8325</v>
      </c>
      <c r="X10" s="19">
        <f>SUM(R10*$H$5*((1+$H$6)*(1+$H$6)))/$X$8</f>
        <v>2.6257275</v>
      </c>
    </row>
    <row r="11" spans="2:24" x14ac:dyDescent="0.2">
      <c r="C11" s="17" t="s">
        <v>10</v>
      </c>
      <c r="D11" s="17">
        <v>0</v>
      </c>
      <c r="E11" s="17">
        <v>-5</v>
      </c>
      <c r="F11" s="17">
        <v>-5</v>
      </c>
      <c r="I11" s="17" t="s">
        <v>10</v>
      </c>
      <c r="J11" s="18">
        <f>SUM(D11*$H$5)</f>
        <v>0</v>
      </c>
      <c r="K11" s="18">
        <f>SUM(E11*($H$5*(1+$H$6)))</f>
        <v>-113.3</v>
      </c>
      <c r="L11" s="18">
        <f>SUM(F11*($H$5*((1+$H$6)*(1+$H$6))))</f>
        <v>-116.699</v>
      </c>
      <c r="O11" s="17" t="s">
        <v>10</v>
      </c>
      <c r="P11" s="12">
        <v>0</v>
      </c>
      <c r="Q11" s="12">
        <v>-0.75</v>
      </c>
      <c r="R11" s="12">
        <v>-0.75</v>
      </c>
      <c r="U11" s="17" t="s">
        <v>10</v>
      </c>
      <c r="V11" s="19">
        <f>SUM(P11*$H$5)/$V$8</f>
        <v>0</v>
      </c>
      <c r="W11" s="19">
        <f>SUM(Q11*$H$5*(1+$H$6))/$W$8</f>
        <v>-0.94416666666666671</v>
      </c>
      <c r="X11" s="19">
        <f>SUM(R11*$H$5*((1+$H$6)*(1+$H$6)))/$X$8</f>
        <v>-0.87524249999999992</v>
      </c>
    </row>
    <row r="12" spans="2:24" x14ac:dyDescent="0.2">
      <c r="C12" s="17" t="s">
        <v>8</v>
      </c>
      <c r="D12" s="17">
        <v>0</v>
      </c>
      <c r="E12" s="17">
        <v>5</v>
      </c>
      <c r="F12" s="17">
        <v>5</v>
      </c>
      <c r="I12" s="17" t="s">
        <v>8</v>
      </c>
      <c r="J12" s="18">
        <f t="shared" ref="J12:J13" si="0">SUM(D12*$H$7)</f>
        <v>0</v>
      </c>
      <c r="K12" s="18">
        <f>SUM(E12*($H$7*(1+$H$6)))</f>
        <v>18.024999999999999</v>
      </c>
      <c r="L12" s="18">
        <f>SUM(F12*($H$7*((1+$H$6)*(1+$H$6))))</f>
        <v>18.565749999999998</v>
      </c>
      <c r="O12" s="17" t="s">
        <v>8</v>
      </c>
      <c r="P12" s="12">
        <v>0</v>
      </c>
      <c r="Q12" s="12">
        <v>0.75</v>
      </c>
      <c r="R12" s="12">
        <v>0.75</v>
      </c>
      <c r="U12" s="17" t="s">
        <v>8</v>
      </c>
      <c r="V12" s="19">
        <f>SUM(P12*$H$7)/$V$8</f>
        <v>0</v>
      </c>
      <c r="W12" s="19">
        <f>SUM(Q12*$H$7*(1+$H$6))/$W$8</f>
        <v>0.15020833333333333</v>
      </c>
      <c r="X12" s="19">
        <f>SUM(R12*$H$7*((1+$H$6)*(1+$H$6)))/$X$8</f>
        <v>0.139243125</v>
      </c>
    </row>
    <row r="13" spans="2:24" x14ac:dyDescent="0.2">
      <c r="C13" s="17" t="s">
        <v>9</v>
      </c>
      <c r="D13" s="17">
        <v>0</v>
      </c>
      <c r="E13" s="17">
        <v>10</v>
      </c>
      <c r="F13" s="17">
        <v>25</v>
      </c>
      <c r="I13" s="17" t="s">
        <v>9</v>
      </c>
      <c r="J13" s="18">
        <f t="shared" si="0"/>
        <v>0</v>
      </c>
      <c r="K13" s="18">
        <f>SUM(E13*($H$7*(1+$H$6)))</f>
        <v>36.049999999999997</v>
      </c>
      <c r="L13" s="18">
        <f>SUM(F13*($H$7*((1+$H$6)*(1+$H$6))))</f>
        <v>92.828749999999999</v>
      </c>
      <c r="O13" s="17" t="s">
        <v>9</v>
      </c>
      <c r="P13" s="12">
        <v>0</v>
      </c>
      <c r="Q13" s="12">
        <v>1.5</v>
      </c>
      <c r="R13" s="12">
        <v>3.75</v>
      </c>
      <c r="U13" s="17" t="s">
        <v>9</v>
      </c>
      <c r="V13" s="19">
        <f>SUM(P13*$H$7)/$V$8</f>
        <v>0</v>
      </c>
      <c r="W13" s="19">
        <f>SUM(Q13*$H$7*(1+$H$6))/$W$8</f>
        <v>0.30041666666666667</v>
      </c>
      <c r="X13" s="19">
        <f>SUM(R13*$H$7*((1+$H$6)*(1+$H$6)))/$X$8</f>
        <v>0.696215625</v>
      </c>
    </row>
    <row r="14" spans="2:24" s="5" customFormat="1" x14ac:dyDescent="0.2">
      <c r="C14" s="5" t="s">
        <v>14</v>
      </c>
      <c r="D14" s="5">
        <f>SUM(D10+D12+D13)</f>
        <v>20</v>
      </c>
      <c r="E14" s="5">
        <f>SUM(E10+E12+E13)</f>
        <v>30</v>
      </c>
      <c r="F14" s="5">
        <f>SUM(F10+F12+F13)</f>
        <v>45</v>
      </c>
      <c r="I14" s="5" t="s">
        <v>13</v>
      </c>
      <c r="J14" s="10">
        <f>SUM(J10+J12+J13)</f>
        <v>440</v>
      </c>
      <c r="K14" s="10">
        <f>SUM(K10+K12+K13)</f>
        <v>393.97499999999997</v>
      </c>
      <c r="L14" s="10">
        <f>SUM(L10+L12+L13)</f>
        <v>461.49149999999997</v>
      </c>
      <c r="O14" s="5" t="s">
        <v>14</v>
      </c>
      <c r="P14" s="14">
        <f t="shared" ref="P14:R14" si="1">SUM(P10+P12+P13)</f>
        <v>3</v>
      </c>
      <c r="Q14" s="14">
        <f t="shared" si="1"/>
        <v>4.5</v>
      </c>
      <c r="R14" s="14">
        <f t="shared" si="1"/>
        <v>6.75</v>
      </c>
      <c r="U14" s="5" t="s">
        <v>13</v>
      </c>
      <c r="V14" s="8">
        <f>SUM(V10+V12+V13)</f>
        <v>5.0769230769230766</v>
      </c>
      <c r="W14" s="8">
        <f>SUM(W10+W12+W13)</f>
        <v>3.2831250000000001</v>
      </c>
      <c r="X14" s="8">
        <f>SUM(X10+X12+X13)</f>
        <v>3.4611862499999999</v>
      </c>
    </row>
    <row r="17" spans="2:24" ht="19" x14ac:dyDescent="0.25"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21" spans="2:24" x14ac:dyDescent="0.2">
      <c r="P21" s="2"/>
      <c r="Q21" s="2"/>
      <c r="R21" s="2"/>
      <c r="V21" s="2"/>
      <c r="W21" s="2"/>
      <c r="X21" s="2"/>
    </row>
    <row r="25" spans="2:24" s="5" customFormat="1" x14ac:dyDescent="0.2">
      <c r="B25" s="5" t="s">
        <v>12</v>
      </c>
      <c r="D25" s="5">
        <v>2020</v>
      </c>
      <c r="E25" s="5">
        <v>2035</v>
      </c>
      <c r="F25" s="5">
        <v>2050</v>
      </c>
      <c r="H25" s="5" t="s">
        <v>12</v>
      </c>
      <c r="J25" s="6">
        <v>2020</v>
      </c>
      <c r="K25" s="6">
        <v>2035</v>
      </c>
      <c r="L25" s="6">
        <v>2050</v>
      </c>
      <c r="N25" s="5" t="s">
        <v>12</v>
      </c>
      <c r="P25" s="5">
        <v>2020</v>
      </c>
      <c r="Q25" s="5">
        <v>2035</v>
      </c>
      <c r="R25" s="5">
        <v>2050</v>
      </c>
      <c r="T25" s="5" t="s">
        <v>12</v>
      </c>
      <c r="V25" s="6">
        <v>2020</v>
      </c>
      <c r="W25" s="6">
        <v>2035</v>
      </c>
      <c r="X25" s="6">
        <v>2050</v>
      </c>
    </row>
    <row r="26" spans="2:24" x14ac:dyDescent="0.2">
      <c r="C26" s="17" t="s">
        <v>6</v>
      </c>
      <c r="D26" s="17">
        <v>20</v>
      </c>
      <c r="E26" s="17">
        <v>15</v>
      </c>
      <c r="F26" s="17">
        <v>10</v>
      </c>
      <c r="I26" s="17" t="s">
        <v>6</v>
      </c>
      <c r="J26" s="18">
        <f>SUM(D26*$H$5)</f>
        <v>440</v>
      </c>
      <c r="K26" s="18">
        <f>SUM(E26*($H$5*(1+$H$6)))</f>
        <v>339.9</v>
      </c>
      <c r="L26" s="18">
        <f>SUM(F26*($H$5*((1+$H$6)*(1+$H$6))))</f>
        <v>233.398</v>
      </c>
      <c r="O26" s="17" t="s">
        <v>6</v>
      </c>
      <c r="P26" s="12">
        <v>3</v>
      </c>
      <c r="Q26" s="12">
        <v>2.25</v>
      </c>
      <c r="R26" s="12">
        <v>1.5</v>
      </c>
      <c r="U26" s="17" t="s">
        <v>6</v>
      </c>
      <c r="V26" s="19">
        <f>SUM(P26*$H$5)/$V$8</f>
        <v>5.0769230769230766</v>
      </c>
      <c r="W26" s="19">
        <f>SUM(Q26*$H$5*(1+$H$6))/$W$8</f>
        <v>2.8325</v>
      </c>
      <c r="X26" s="19">
        <f>SUM(R26*$H$5*((1+$H$6)*(1+$H$6)))/$X$8</f>
        <v>1.7504849999999998</v>
      </c>
    </row>
    <row r="27" spans="2:24" x14ac:dyDescent="0.2">
      <c r="C27" s="17" t="s">
        <v>10</v>
      </c>
      <c r="D27" s="17">
        <v>0</v>
      </c>
      <c r="E27" s="17">
        <v>-5</v>
      </c>
      <c r="F27" s="17">
        <v>-5</v>
      </c>
      <c r="I27" s="17" t="s">
        <v>10</v>
      </c>
      <c r="J27" s="18">
        <f>SUM(D27*$H$5)</f>
        <v>0</v>
      </c>
      <c r="K27" s="18">
        <f>SUM(E27*($H$5*(1+$H$6)))</f>
        <v>-113.3</v>
      </c>
      <c r="L27" s="18">
        <f>SUM(F27*($H$5*((1+$H$6)*(1+$H$6))))</f>
        <v>-116.699</v>
      </c>
      <c r="O27" s="17" t="s">
        <v>10</v>
      </c>
      <c r="P27" s="12">
        <v>0</v>
      </c>
      <c r="Q27" s="12">
        <v>-0.75</v>
      </c>
      <c r="R27" s="12">
        <v>-0.75</v>
      </c>
      <c r="U27" s="17" t="s">
        <v>10</v>
      </c>
      <c r="V27" s="19">
        <f>SUM(P27*$H$5)/$V$8</f>
        <v>0</v>
      </c>
      <c r="W27" s="19">
        <f>SUM(Q27*$H$5*(1+$H$6))/$W$8</f>
        <v>-0.94416666666666671</v>
      </c>
      <c r="X27" s="19">
        <f>SUM(R27*$H$5*((1+$H$6)*(1+$H$6)))/$X$8</f>
        <v>-0.87524249999999992</v>
      </c>
    </row>
    <row r="28" spans="2:24" x14ac:dyDescent="0.2">
      <c r="C28" s="17" t="s">
        <v>8</v>
      </c>
      <c r="D28" s="17">
        <v>0</v>
      </c>
      <c r="E28" s="17">
        <v>5</v>
      </c>
      <c r="F28" s="17">
        <v>5</v>
      </c>
      <c r="I28" s="17" t="s">
        <v>8</v>
      </c>
      <c r="J28" s="18">
        <f t="shared" ref="J28:J29" si="2">SUM(D28*$H$7)</f>
        <v>0</v>
      </c>
      <c r="K28" s="18">
        <f>SUM(E28*($H$7*(1+$H$6)))</f>
        <v>18.024999999999999</v>
      </c>
      <c r="L28" s="18">
        <f>SUM(F28*($H$7*((1+$H$6)*(1+$H$6))))</f>
        <v>18.565749999999998</v>
      </c>
      <c r="O28" s="17" t="s">
        <v>8</v>
      </c>
      <c r="P28" s="12">
        <v>0</v>
      </c>
      <c r="Q28" s="12">
        <v>0.75</v>
      </c>
      <c r="R28" s="12">
        <v>0.75</v>
      </c>
      <c r="U28" s="17" t="s">
        <v>8</v>
      </c>
      <c r="V28" s="19">
        <f>SUM(P28*$H$7)/$V$8</f>
        <v>0</v>
      </c>
      <c r="W28" s="19">
        <f>SUM(Q28*$H$7*(1+$H$6))/$W$8</f>
        <v>0.15020833333333333</v>
      </c>
      <c r="X28" s="19">
        <f>SUM(R28*$H$7*((1+$H$6)*(1+$H$6)))/$X$8</f>
        <v>0.139243125</v>
      </c>
    </row>
    <row r="29" spans="2:24" x14ac:dyDescent="0.2">
      <c r="C29" s="17" t="s">
        <v>9</v>
      </c>
      <c r="D29" s="17">
        <v>0</v>
      </c>
      <c r="E29" s="17">
        <v>5</v>
      </c>
      <c r="F29" s="17">
        <v>20</v>
      </c>
      <c r="I29" s="17" t="s">
        <v>9</v>
      </c>
      <c r="J29" s="18">
        <f t="shared" si="2"/>
        <v>0</v>
      </c>
      <c r="K29" s="18">
        <f>SUM(E29*($H$7*(1+$H$6)))</f>
        <v>18.024999999999999</v>
      </c>
      <c r="L29" s="18">
        <f>SUM(F29*($H$7*((1+$H$6)*(1+$H$6))))</f>
        <v>74.262999999999991</v>
      </c>
      <c r="O29" s="17" t="s">
        <v>9</v>
      </c>
      <c r="P29" s="12">
        <v>0</v>
      </c>
      <c r="Q29" s="12">
        <v>0.75</v>
      </c>
      <c r="R29" s="12">
        <v>2</v>
      </c>
      <c r="U29" s="17" t="s">
        <v>9</v>
      </c>
      <c r="V29" s="19">
        <f>SUM(P29*$H$7)/$V$8</f>
        <v>0</v>
      </c>
      <c r="W29" s="19">
        <f>SUM(Q29*$H$7*(1+$H$6))/$W$8</f>
        <v>0.15020833333333333</v>
      </c>
      <c r="X29" s="19">
        <f>SUM(R29*$H$7*((1+$H$6)*(1+$H$6)))/$X$8</f>
        <v>0.37131499999999995</v>
      </c>
    </row>
    <row r="30" spans="2:24" x14ac:dyDescent="0.2">
      <c r="C30" s="5" t="s">
        <v>14</v>
      </c>
      <c r="D30" s="5">
        <f t="shared" ref="D30:F30" si="3">SUM(D26+D28+D29)</f>
        <v>20</v>
      </c>
      <c r="E30" s="5">
        <f t="shared" si="3"/>
        <v>25</v>
      </c>
      <c r="F30" s="5">
        <f t="shared" si="3"/>
        <v>35</v>
      </c>
      <c r="I30" s="5" t="s">
        <v>13</v>
      </c>
      <c r="J30" s="10">
        <f>SUM(J26+J28+J29)</f>
        <v>440</v>
      </c>
      <c r="K30" s="10">
        <f>SUM(K26+K28+K29)</f>
        <v>375.94999999999993</v>
      </c>
      <c r="L30" s="10">
        <f>SUM(L26+L28+L29)</f>
        <v>326.22674999999998</v>
      </c>
      <c r="O30" s="5" t="s">
        <v>14</v>
      </c>
      <c r="P30" s="14">
        <f t="shared" ref="P30:R30" si="4">SUM(P26+P28+P29)</f>
        <v>3</v>
      </c>
      <c r="Q30" s="14">
        <f t="shared" si="4"/>
        <v>3.75</v>
      </c>
      <c r="R30" s="14">
        <f t="shared" si="4"/>
        <v>4.25</v>
      </c>
      <c r="S30" s="5"/>
      <c r="T30" s="5"/>
      <c r="U30" s="5" t="s">
        <v>13</v>
      </c>
      <c r="V30" s="8">
        <f>SUM(V26+V28+V29)</f>
        <v>5.0769230769230766</v>
      </c>
      <c r="W30" s="8">
        <f>SUM(W26+W28+W29)</f>
        <v>3.132916666666667</v>
      </c>
      <c r="X30" s="8">
        <f>SUM(X26+X28+X29)</f>
        <v>2.2610431249999996</v>
      </c>
    </row>
    <row r="42" spans="2:24" s="5" customFormat="1" x14ac:dyDescent="0.2">
      <c r="B42" s="5" t="s">
        <v>11</v>
      </c>
      <c r="D42" s="5">
        <v>2020</v>
      </c>
      <c r="E42" s="5">
        <v>2035</v>
      </c>
      <c r="F42" s="5">
        <v>2050</v>
      </c>
      <c r="H42" s="5" t="s">
        <v>11</v>
      </c>
      <c r="J42" s="6">
        <v>2020</v>
      </c>
      <c r="K42" s="6">
        <v>2035</v>
      </c>
      <c r="L42" s="6">
        <v>2050</v>
      </c>
      <c r="N42" s="5" t="s">
        <v>11</v>
      </c>
      <c r="P42" s="5">
        <v>2020</v>
      </c>
      <c r="Q42" s="5">
        <v>2035</v>
      </c>
      <c r="R42" s="5">
        <v>2050</v>
      </c>
      <c r="T42" s="5" t="s">
        <v>11</v>
      </c>
      <c r="V42" s="6">
        <v>2020</v>
      </c>
      <c r="W42" s="6">
        <v>2035</v>
      </c>
      <c r="X42" s="6">
        <v>2050</v>
      </c>
    </row>
    <row r="43" spans="2:24" x14ac:dyDescent="0.2">
      <c r="C43" s="17" t="s">
        <v>6</v>
      </c>
      <c r="D43" s="17">
        <v>20</v>
      </c>
      <c r="E43" s="17">
        <v>15</v>
      </c>
      <c r="F43" s="17">
        <v>10</v>
      </c>
      <c r="I43" s="17" t="s">
        <v>6</v>
      </c>
      <c r="J43" s="18">
        <f>SUM(D43*$H$5)</f>
        <v>440</v>
      </c>
      <c r="K43" s="18">
        <f>SUM(E43*($H$5*(1+$H$6)))</f>
        <v>339.9</v>
      </c>
      <c r="L43" s="18">
        <f>SUM(F43*($H$5*((1+$H$6)*(1+$H$6))))</f>
        <v>233.398</v>
      </c>
      <c r="O43" s="17" t="s">
        <v>6</v>
      </c>
      <c r="P43" s="12">
        <v>3</v>
      </c>
      <c r="Q43" s="12">
        <v>2.25</v>
      </c>
      <c r="R43" s="12">
        <v>1.5</v>
      </c>
      <c r="U43" s="17" t="s">
        <v>6</v>
      </c>
      <c r="V43" s="19">
        <f>SUM(P43*$H$5)/$V$8</f>
        <v>5.0769230769230766</v>
      </c>
      <c r="W43" s="19">
        <f>SUM(Q43*$H$5*(1+$H$6))/$W$8</f>
        <v>2.8325</v>
      </c>
      <c r="X43" s="19">
        <f>SUM(R43*$H$5*((1+$H$6)*(1+$H$6)))/$X$8</f>
        <v>1.7504849999999998</v>
      </c>
    </row>
    <row r="44" spans="2:24" x14ac:dyDescent="0.2">
      <c r="C44" s="17" t="s">
        <v>10</v>
      </c>
      <c r="D44" s="17">
        <v>0</v>
      </c>
      <c r="E44" s="17">
        <v>-5</v>
      </c>
      <c r="F44" s="17">
        <v>-10</v>
      </c>
      <c r="I44" s="17" t="s">
        <v>10</v>
      </c>
      <c r="J44" s="18">
        <f>SUM(D44*$H$5)</f>
        <v>0</v>
      </c>
      <c r="K44" s="18">
        <f>SUM(E44*($H$5*(1+$H$6)))</f>
        <v>-113.3</v>
      </c>
      <c r="L44" s="18">
        <f>SUM(F44*($H$5*((1+$H$6)*(1+$H$6))))</f>
        <v>-233.398</v>
      </c>
      <c r="O44" s="17" t="s">
        <v>10</v>
      </c>
      <c r="P44" s="12">
        <v>0</v>
      </c>
      <c r="Q44" s="12">
        <v>-0.75</v>
      </c>
      <c r="R44" s="12">
        <v>-1.5</v>
      </c>
      <c r="U44" s="17" t="s">
        <v>10</v>
      </c>
      <c r="V44" s="19">
        <f>SUM(P44*$H$5)/$V$8</f>
        <v>0</v>
      </c>
      <c r="W44" s="19">
        <f>SUM(Q44*$H$5*(1+$H$6))/$W$8</f>
        <v>-0.94416666666666671</v>
      </c>
      <c r="X44" s="19">
        <f>SUM(R44*$H$5*((1+$H$6)*(1+$H$6)))/$X$8</f>
        <v>-1.7504849999999998</v>
      </c>
    </row>
    <row r="45" spans="2:24" x14ac:dyDescent="0.2">
      <c r="C45" s="17" t="s">
        <v>8</v>
      </c>
      <c r="D45" s="17">
        <v>0</v>
      </c>
      <c r="E45" s="17">
        <v>5</v>
      </c>
      <c r="F45" s="17">
        <v>5</v>
      </c>
      <c r="I45" s="17" t="s">
        <v>8</v>
      </c>
      <c r="J45" s="18">
        <f t="shared" ref="J45:J46" si="5">SUM(D45*$H$7)</f>
        <v>0</v>
      </c>
      <c r="K45" s="18">
        <f>SUM(E45*($H$7*(1+$H$6)))</f>
        <v>18.024999999999999</v>
      </c>
      <c r="L45" s="18">
        <f>SUM(F45*($H$7*((1+$H$6)*(1+$H$6))))</f>
        <v>18.565749999999998</v>
      </c>
      <c r="O45" s="17" t="s">
        <v>8</v>
      </c>
      <c r="P45" s="12">
        <v>0</v>
      </c>
      <c r="Q45" s="12">
        <v>0.75</v>
      </c>
      <c r="R45" s="12">
        <v>0.75</v>
      </c>
      <c r="U45" s="17" t="s">
        <v>8</v>
      </c>
      <c r="V45" s="19">
        <f>SUM(P45*$H$7)/$V$8</f>
        <v>0</v>
      </c>
      <c r="W45" s="19">
        <f>SUM(Q45*$H$7*(1+$H$6))/$W$8</f>
        <v>0.15020833333333333</v>
      </c>
      <c r="X45" s="19">
        <f>SUM(R45*$H$7*((1+$H$6)*(1+$H$6)))/$X$8</f>
        <v>0.139243125</v>
      </c>
    </row>
    <row r="46" spans="2:24" x14ac:dyDescent="0.2">
      <c r="C46" s="17" t="s">
        <v>9</v>
      </c>
      <c r="D46" s="17">
        <v>0</v>
      </c>
      <c r="E46" s="17">
        <v>0</v>
      </c>
      <c r="F46" s="17">
        <v>0</v>
      </c>
      <c r="I46" s="17" t="s">
        <v>9</v>
      </c>
      <c r="J46" s="18">
        <f t="shared" si="5"/>
        <v>0</v>
      </c>
      <c r="K46" s="18">
        <f>SUM(E46*($H$7*(1+$H$6)))</f>
        <v>0</v>
      </c>
      <c r="L46" s="18">
        <f>SUM(F46*($H$7*((1+$H$6)*(1+$H$6))))</f>
        <v>0</v>
      </c>
      <c r="O46" s="17" t="s">
        <v>9</v>
      </c>
      <c r="P46" s="12">
        <v>0</v>
      </c>
      <c r="Q46" s="12">
        <v>0</v>
      </c>
      <c r="R46" s="12">
        <f t="shared" ref="R46" si="6">SUM(F46*15)</f>
        <v>0</v>
      </c>
      <c r="U46" s="17" t="s">
        <v>9</v>
      </c>
      <c r="V46" s="19">
        <f>SUM(P46*$H$7)/$V$8</f>
        <v>0</v>
      </c>
      <c r="W46" s="19">
        <f>SUM(Q46*$H$7*(1+$H$6))/$W$8</f>
        <v>0</v>
      </c>
      <c r="X46" s="19">
        <f>SUM(R46*$H$7*((1+$H$6)*(1+$H$6)))/$X$8</f>
        <v>0</v>
      </c>
    </row>
    <row r="47" spans="2:24" x14ac:dyDescent="0.2">
      <c r="C47" s="5" t="s">
        <v>14</v>
      </c>
      <c r="D47" s="5">
        <f t="shared" ref="D47:F47" si="7">SUM(D43+D45+D46)</f>
        <v>20</v>
      </c>
      <c r="E47" s="5">
        <f t="shared" si="7"/>
        <v>20</v>
      </c>
      <c r="F47" s="5">
        <f t="shared" si="7"/>
        <v>15</v>
      </c>
      <c r="I47" s="5" t="s">
        <v>13</v>
      </c>
      <c r="J47" s="10">
        <f>SUM(J43+J45+J46)</f>
        <v>440</v>
      </c>
      <c r="K47" s="10">
        <f>SUM(K43+K45+K46)</f>
        <v>357.92499999999995</v>
      </c>
      <c r="L47" s="10">
        <f>SUM(L43+L45+L46)</f>
        <v>251.96375</v>
      </c>
      <c r="O47" s="5" t="s">
        <v>14</v>
      </c>
      <c r="P47" s="14">
        <f t="shared" ref="P47:R47" si="8">SUM(P43+P45+P46)</f>
        <v>3</v>
      </c>
      <c r="Q47" s="14">
        <f t="shared" si="8"/>
        <v>3</v>
      </c>
      <c r="R47" s="14">
        <f t="shared" si="8"/>
        <v>2.25</v>
      </c>
      <c r="S47" s="5"/>
      <c r="T47" s="5"/>
      <c r="U47" s="5" t="s">
        <v>13</v>
      </c>
      <c r="V47" s="8">
        <f>SUM(V43+V45+V46)</f>
        <v>5.0769230769230766</v>
      </c>
      <c r="W47" s="8">
        <f>SUM(W43+W45+W46)</f>
        <v>2.9827083333333335</v>
      </c>
      <c r="X47" s="8">
        <f>SUM(X43+X45+X46)</f>
        <v>1.8897281249999998</v>
      </c>
    </row>
    <row r="59" spans="2:24" s="23" customFormat="1" ht="17" x14ac:dyDescent="0.2">
      <c r="B59" s="22" t="s">
        <v>34</v>
      </c>
      <c r="H59" s="22" t="s">
        <v>35</v>
      </c>
      <c r="N59" s="22" t="s">
        <v>36</v>
      </c>
      <c r="T59" s="22" t="s">
        <v>37</v>
      </c>
    </row>
    <row r="60" spans="2:24" x14ac:dyDescent="0.2">
      <c r="V60" s="31" t="s">
        <v>25</v>
      </c>
      <c r="W60" s="31"/>
      <c r="X60" s="31"/>
    </row>
    <row r="61" spans="2:24" s="1" customFormat="1" ht="19" x14ac:dyDescent="0.25">
      <c r="B61" s="1" t="s">
        <v>30</v>
      </c>
      <c r="H61" s="1" t="s">
        <v>31</v>
      </c>
      <c r="N61" s="20" t="s">
        <v>32</v>
      </c>
      <c r="T61" s="1" t="s">
        <v>33</v>
      </c>
    </row>
    <row r="62" spans="2:24" s="5" customFormat="1" x14ac:dyDescent="0.2">
      <c r="B62" s="5" t="s">
        <v>2</v>
      </c>
      <c r="D62" s="5">
        <v>2020</v>
      </c>
      <c r="E62" s="5">
        <v>2035</v>
      </c>
      <c r="F62" s="5">
        <v>2050</v>
      </c>
      <c r="H62" s="5" t="s">
        <v>2</v>
      </c>
      <c r="J62" s="5">
        <v>2020</v>
      </c>
      <c r="K62" s="5">
        <v>2035</v>
      </c>
      <c r="L62" s="5">
        <v>2050</v>
      </c>
      <c r="N62" s="5" t="s">
        <v>3</v>
      </c>
      <c r="P62" s="5">
        <v>2020</v>
      </c>
      <c r="Q62" s="5">
        <v>2035</v>
      </c>
      <c r="R62" s="5">
        <v>2050</v>
      </c>
      <c r="T62" s="5" t="s">
        <v>4</v>
      </c>
    </row>
    <row r="63" spans="2:24" x14ac:dyDescent="0.2">
      <c r="C63" s="17" t="s">
        <v>0</v>
      </c>
      <c r="D63" s="17">
        <f>D47</f>
        <v>20</v>
      </c>
      <c r="E63" s="17">
        <f>E47</f>
        <v>20</v>
      </c>
      <c r="F63" s="17">
        <f>F47</f>
        <v>15</v>
      </c>
      <c r="I63" s="17" t="s">
        <v>0</v>
      </c>
      <c r="J63" s="18">
        <f>J47</f>
        <v>440</v>
      </c>
      <c r="K63" s="18">
        <f>K47</f>
        <v>357.92499999999995</v>
      </c>
      <c r="L63" s="18">
        <f>L47</f>
        <v>251.96375</v>
      </c>
      <c r="O63" s="17" t="s">
        <v>0</v>
      </c>
      <c r="P63" s="32">
        <f>P47</f>
        <v>3</v>
      </c>
      <c r="Q63" s="32">
        <f>Q47</f>
        <v>3</v>
      </c>
      <c r="R63" s="32">
        <f>R47</f>
        <v>2.25</v>
      </c>
      <c r="S63" s="18"/>
      <c r="T63" s="18"/>
      <c r="U63" s="18" t="s">
        <v>0</v>
      </c>
      <c r="V63" s="19">
        <f>V47</f>
        <v>5.0769230769230766</v>
      </c>
      <c r="W63" s="19">
        <f>W47</f>
        <v>2.9827083333333335</v>
      </c>
      <c r="X63" s="19">
        <f>X47</f>
        <v>1.8897281249999998</v>
      </c>
    </row>
    <row r="64" spans="2:24" x14ac:dyDescent="0.2">
      <c r="C64" s="17" t="s">
        <v>1</v>
      </c>
      <c r="D64" s="17">
        <f>D30</f>
        <v>20</v>
      </c>
      <c r="E64" s="17">
        <f>E30</f>
        <v>25</v>
      </c>
      <c r="F64" s="17">
        <f>F30</f>
        <v>35</v>
      </c>
      <c r="I64" s="17" t="s">
        <v>1</v>
      </c>
      <c r="J64" s="18">
        <f>J30</f>
        <v>440</v>
      </c>
      <c r="K64" s="18">
        <f>K30</f>
        <v>375.94999999999993</v>
      </c>
      <c r="L64" s="18">
        <f>L30</f>
        <v>326.22674999999998</v>
      </c>
      <c r="O64" s="17" t="s">
        <v>1</v>
      </c>
      <c r="P64" s="32">
        <f>P30</f>
        <v>3</v>
      </c>
      <c r="Q64" s="32">
        <f>Q30</f>
        <v>3.75</v>
      </c>
      <c r="R64" s="32">
        <f>R30</f>
        <v>4.25</v>
      </c>
      <c r="S64" s="18"/>
      <c r="T64" s="18"/>
      <c r="U64" s="18" t="s">
        <v>1</v>
      </c>
      <c r="V64" s="19">
        <f>V30</f>
        <v>5.0769230769230766</v>
      </c>
      <c r="W64" s="19">
        <f>W30</f>
        <v>3.132916666666667</v>
      </c>
      <c r="X64" s="19">
        <f>X30</f>
        <v>2.2610431249999996</v>
      </c>
    </row>
    <row r="65" spans="3:24" s="4" customFormat="1" x14ac:dyDescent="0.2">
      <c r="C65" s="4" t="s">
        <v>5</v>
      </c>
      <c r="D65" s="9">
        <f>D14</f>
        <v>20</v>
      </c>
      <c r="E65" s="9">
        <f>E14</f>
        <v>30</v>
      </c>
      <c r="F65" s="9">
        <f>F14</f>
        <v>45</v>
      </c>
      <c r="I65" s="4" t="s">
        <v>5</v>
      </c>
      <c r="J65" s="9">
        <f>J14</f>
        <v>440</v>
      </c>
      <c r="K65" s="9">
        <f>K14</f>
        <v>393.97499999999997</v>
      </c>
      <c r="L65" s="9">
        <f>L14</f>
        <v>461.49149999999997</v>
      </c>
      <c r="O65" s="4" t="s">
        <v>5</v>
      </c>
      <c r="P65" s="33">
        <f>P14</f>
        <v>3</v>
      </c>
      <c r="Q65" s="33">
        <f>Q14</f>
        <v>4.5</v>
      </c>
      <c r="R65" s="33">
        <f>R14</f>
        <v>6.75</v>
      </c>
      <c r="U65" s="4" t="s">
        <v>5</v>
      </c>
      <c r="V65" s="7">
        <f>V14</f>
        <v>5.0769230769230766</v>
      </c>
      <c r="W65" s="7">
        <f>W14</f>
        <v>3.2831250000000001</v>
      </c>
      <c r="X65" s="7">
        <f>X14</f>
        <v>3.4611862499999999</v>
      </c>
    </row>
    <row r="66" spans="3:24" x14ac:dyDescent="0.2">
      <c r="D66" s="2"/>
      <c r="E66" s="2"/>
      <c r="F66" s="2"/>
      <c r="J66" s="11"/>
      <c r="K66" s="11"/>
      <c r="L66" s="11"/>
      <c r="P66" s="2"/>
      <c r="Q66" s="2"/>
      <c r="R66" s="2"/>
      <c r="V66" s="3"/>
      <c r="W66" s="3"/>
      <c r="X66" s="3"/>
    </row>
    <row r="77" spans="3:24" x14ac:dyDescent="0.2">
      <c r="T77" s="5">
        <v>4.9000000000000004</v>
      </c>
      <c r="U77" s="5" t="s">
        <v>18</v>
      </c>
      <c r="V77" s="5"/>
      <c r="W77" s="5"/>
    </row>
    <row r="78" spans="3:24" x14ac:dyDescent="0.2">
      <c r="T78" s="5">
        <v>38.200000000000003</v>
      </c>
      <c r="U78" s="5" t="s">
        <v>19</v>
      </c>
      <c r="V78" s="5"/>
      <c r="W78" s="5"/>
    </row>
    <row r="79" spans="3:24" x14ac:dyDescent="0.2">
      <c r="T79" s="5">
        <v>0.1</v>
      </c>
      <c r="U79" s="5" t="s">
        <v>20</v>
      </c>
      <c r="V79" s="5"/>
      <c r="W79" s="5"/>
    </row>
    <row r="80" spans="3:24" x14ac:dyDescent="0.2">
      <c r="U80" s="17" t="s">
        <v>17</v>
      </c>
    </row>
    <row r="81" spans="2:12" ht="19" x14ac:dyDescent="0.25">
      <c r="B81" s="1" t="s">
        <v>30</v>
      </c>
      <c r="C81" s="1"/>
      <c r="D81" s="1"/>
      <c r="E81" s="1"/>
      <c r="F81" s="1"/>
      <c r="G81" s="1"/>
    </row>
    <row r="82" spans="2:12" x14ac:dyDescent="0.2">
      <c r="B82" s="5" t="s">
        <v>2</v>
      </c>
      <c r="C82" s="5"/>
      <c r="D82" s="5">
        <v>2020</v>
      </c>
      <c r="E82" s="5">
        <v>2035</v>
      </c>
      <c r="F82" s="5">
        <v>2050</v>
      </c>
      <c r="G82" s="5"/>
    </row>
    <row r="83" spans="2:12" x14ac:dyDescent="0.2">
      <c r="C83" s="17" t="s">
        <v>0</v>
      </c>
      <c r="D83" s="17">
        <f>D63</f>
        <v>20</v>
      </c>
      <c r="E83" s="17">
        <f t="shared" ref="E83:F85" si="9">E63</f>
        <v>20</v>
      </c>
      <c r="F83" s="17">
        <f t="shared" si="9"/>
        <v>15</v>
      </c>
    </row>
    <row r="84" spans="2:12" x14ac:dyDescent="0.2">
      <c r="C84" s="17" t="s">
        <v>1</v>
      </c>
      <c r="D84" s="17">
        <f>D64</f>
        <v>20</v>
      </c>
      <c r="E84" s="17">
        <f t="shared" si="9"/>
        <v>25</v>
      </c>
      <c r="F84" s="17">
        <f t="shared" si="9"/>
        <v>35</v>
      </c>
    </row>
    <row r="85" spans="2:12" x14ac:dyDescent="0.2">
      <c r="B85" s="4"/>
      <c r="C85" s="4" t="s">
        <v>5</v>
      </c>
      <c r="D85" s="17">
        <f>D65</f>
        <v>20</v>
      </c>
      <c r="E85" s="17">
        <f t="shared" si="9"/>
        <v>30</v>
      </c>
      <c r="F85" s="17">
        <f t="shared" si="9"/>
        <v>45</v>
      </c>
      <c r="G85" s="4"/>
    </row>
    <row r="86" spans="2:12" ht="3" customHeight="1" x14ac:dyDescent="0.2">
      <c r="D86" s="2"/>
      <c r="E86" s="2"/>
      <c r="F86" s="2"/>
      <c r="J86" s="11"/>
      <c r="K86" s="11"/>
      <c r="L86" s="11"/>
    </row>
    <row r="87" spans="2:12" x14ac:dyDescent="0.2">
      <c r="B87" s="5" t="s">
        <v>7</v>
      </c>
      <c r="C87" s="5"/>
      <c r="D87" s="5">
        <v>2020</v>
      </c>
      <c r="E87" s="5">
        <v>2035</v>
      </c>
      <c r="F87" s="5">
        <v>2050</v>
      </c>
    </row>
    <row r="88" spans="2:12" x14ac:dyDescent="0.2">
      <c r="C88" s="17" t="s">
        <v>6</v>
      </c>
      <c r="D88" s="17">
        <f>D10</f>
        <v>20</v>
      </c>
      <c r="E88" s="17">
        <f t="shared" ref="E88:F88" si="10">E10</f>
        <v>15</v>
      </c>
      <c r="F88" s="17">
        <f t="shared" si="10"/>
        <v>15</v>
      </c>
    </row>
    <row r="89" spans="2:12" x14ac:dyDescent="0.2">
      <c r="C89" s="17" t="s">
        <v>10</v>
      </c>
      <c r="D89" s="17">
        <f t="shared" ref="D89:F89" si="11">D11</f>
        <v>0</v>
      </c>
      <c r="E89" s="17">
        <f t="shared" si="11"/>
        <v>-5</v>
      </c>
      <c r="F89" s="17">
        <f t="shared" si="11"/>
        <v>-5</v>
      </c>
    </row>
    <row r="90" spans="2:12" x14ac:dyDescent="0.2">
      <c r="C90" s="17" t="s">
        <v>8</v>
      </c>
      <c r="D90" s="17">
        <f t="shared" ref="D90:F90" si="12">D12</f>
        <v>0</v>
      </c>
      <c r="E90" s="17">
        <f t="shared" si="12"/>
        <v>5</v>
      </c>
      <c r="F90" s="17">
        <f t="shared" si="12"/>
        <v>5</v>
      </c>
    </row>
    <row r="91" spans="2:12" x14ac:dyDescent="0.2">
      <c r="C91" s="17" t="s">
        <v>9</v>
      </c>
      <c r="D91" s="17">
        <f t="shared" ref="D91:F91" si="13">D13</f>
        <v>0</v>
      </c>
      <c r="E91" s="17">
        <f t="shared" si="13"/>
        <v>10</v>
      </c>
      <c r="F91" s="17">
        <f t="shared" si="13"/>
        <v>25</v>
      </c>
    </row>
    <row r="92" spans="2:12" x14ac:dyDescent="0.2">
      <c r="B92" s="5"/>
      <c r="C92" s="5" t="s">
        <v>14</v>
      </c>
      <c r="D92" s="5">
        <f>SUM(D88+D90+D91)</f>
        <v>20</v>
      </c>
      <c r="E92" s="5">
        <f>SUM(E88+E90+E91)</f>
        <v>30</v>
      </c>
      <c r="F92" s="5">
        <f>SUM(F88+F90+F91)</f>
        <v>45</v>
      </c>
    </row>
    <row r="93" spans="2:12" ht="3" customHeight="1" x14ac:dyDescent="0.2"/>
    <row r="94" spans="2:12" ht="19" x14ac:dyDescent="0.25">
      <c r="B94" s="1" t="s">
        <v>31</v>
      </c>
      <c r="C94" s="1"/>
      <c r="D94" s="1"/>
      <c r="E94" s="1"/>
      <c r="F94" s="1"/>
    </row>
    <row r="95" spans="2:12" x14ac:dyDescent="0.2">
      <c r="B95" s="5" t="s">
        <v>2</v>
      </c>
      <c r="C95" s="5"/>
      <c r="D95" s="5">
        <v>2020</v>
      </c>
      <c r="E95" s="5">
        <v>2035</v>
      </c>
      <c r="F95" s="5">
        <v>2050</v>
      </c>
    </row>
    <row r="96" spans="2:12" x14ac:dyDescent="0.2">
      <c r="C96" s="17" t="s">
        <v>0</v>
      </c>
      <c r="D96" s="18">
        <f>J63</f>
        <v>440</v>
      </c>
      <c r="E96" s="18">
        <f t="shared" ref="E96:F96" si="14">K63</f>
        <v>357.92499999999995</v>
      </c>
      <c r="F96" s="18">
        <f t="shared" si="14"/>
        <v>251.96375</v>
      </c>
    </row>
    <row r="97" spans="2:7" x14ac:dyDescent="0.2">
      <c r="C97" s="17" t="s">
        <v>1</v>
      </c>
      <c r="D97" s="18">
        <f t="shared" ref="D97:D98" si="15">J64</f>
        <v>440</v>
      </c>
      <c r="E97" s="18">
        <f t="shared" ref="E97:E98" si="16">K64</f>
        <v>375.94999999999993</v>
      </c>
      <c r="F97" s="18">
        <f t="shared" ref="F97:F98" si="17">L64</f>
        <v>326.22674999999998</v>
      </c>
    </row>
    <row r="98" spans="2:7" x14ac:dyDescent="0.2">
      <c r="B98" s="4"/>
      <c r="C98" s="4" t="s">
        <v>5</v>
      </c>
      <c r="D98" s="18">
        <f t="shared" si="15"/>
        <v>440</v>
      </c>
      <c r="E98" s="18">
        <f t="shared" si="16"/>
        <v>393.97499999999997</v>
      </c>
      <c r="F98" s="18">
        <f t="shared" si="17"/>
        <v>461.49149999999997</v>
      </c>
      <c r="G98" s="5"/>
    </row>
    <row r="99" spans="2:7" ht="3" customHeight="1" x14ac:dyDescent="0.2"/>
    <row r="100" spans="2:7" x14ac:dyDescent="0.2">
      <c r="B100" s="5" t="s">
        <v>7</v>
      </c>
      <c r="C100" s="5"/>
      <c r="D100" s="10">
        <v>2020</v>
      </c>
      <c r="E100" s="10">
        <v>2035</v>
      </c>
      <c r="F100" s="10">
        <v>2050</v>
      </c>
    </row>
    <row r="101" spans="2:7" x14ac:dyDescent="0.2">
      <c r="C101" s="17" t="s">
        <v>6</v>
      </c>
      <c r="D101" s="18">
        <f>J10</f>
        <v>440</v>
      </c>
      <c r="E101" s="18">
        <f t="shared" ref="E101:F101" si="18">K10</f>
        <v>339.9</v>
      </c>
      <c r="F101" s="18">
        <f t="shared" si="18"/>
        <v>350.09699999999998</v>
      </c>
    </row>
    <row r="102" spans="2:7" x14ac:dyDescent="0.2">
      <c r="C102" s="17" t="s">
        <v>10</v>
      </c>
      <c r="D102" s="18">
        <f t="shared" ref="D102:D104" si="19">J11</f>
        <v>0</v>
      </c>
      <c r="E102" s="18">
        <f t="shared" ref="E102:E104" si="20">K11</f>
        <v>-113.3</v>
      </c>
      <c r="F102" s="18">
        <f t="shared" ref="F102:F104" si="21">L11</f>
        <v>-116.699</v>
      </c>
    </row>
    <row r="103" spans="2:7" x14ac:dyDescent="0.2">
      <c r="C103" s="17" t="s">
        <v>8</v>
      </c>
      <c r="D103" s="18">
        <f t="shared" si="19"/>
        <v>0</v>
      </c>
      <c r="E103" s="18">
        <f t="shared" si="20"/>
        <v>18.024999999999999</v>
      </c>
      <c r="F103" s="18">
        <f t="shared" si="21"/>
        <v>18.565749999999998</v>
      </c>
      <c r="G103" s="5"/>
    </row>
    <row r="104" spans="2:7" x14ac:dyDescent="0.2">
      <c r="C104" s="17" t="s">
        <v>9</v>
      </c>
      <c r="D104" s="18">
        <f t="shared" si="19"/>
        <v>0</v>
      </c>
      <c r="E104" s="18">
        <f t="shared" si="20"/>
        <v>36.049999999999997</v>
      </c>
      <c r="F104" s="18">
        <f t="shared" si="21"/>
        <v>92.828749999999999</v>
      </c>
    </row>
    <row r="105" spans="2:7" x14ac:dyDescent="0.2">
      <c r="B105" s="5"/>
      <c r="C105" s="5" t="s">
        <v>13</v>
      </c>
      <c r="D105" s="10">
        <f>SUM(D101+D103+D104)</f>
        <v>440</v>
      </c>
      <c r="E105" s="10">
        <f>SUM(E101+E103+E104)</f>
        <v>393.97499999999997</v>
      </c>
      <c r="F105" s="10">
        <f>SUM(F101+F103+F104)</f>
        <v>461.49149999999997</v>
      </c>
    </row>
    <row r="109" spans="2:7" ht="19" x14ac:dyDescent="0.25">
      <c r="B109" s="20" t="s">
        <v>32</v>
      </c>
      <c r="C109" s="1"/>
      <c r="D109" s="1"/>
      <c r="E109" s="1"/>
      <c r="F109" s="1"/>
      <c r="G109" s="1"/>
    </row>
    <row r="110" spans="2:7" x14ac:dyDescent="0.2">
      <c r="B110" s="5" t="s">
        <v>3</v>
      </c>
      <c r="C110" s="5"/>
      <c r="D110" s="5">
        <v>2020</v>
      </c>
      <c r="E110" s="5">
        <v>2035</v>
      </c>
      <c r="F110" s="5">
        <v>2050</v>
      </c>
      <c r="G110" s="5"/>
    </row>
    <row r="111" spans="2:7" x14ac:dyDescent="0.2">
      <c r="C111" s="17" t="s">
        <v>0</v>
      </c>
      <c r="D111" s="32">
        <f>P63</f>
        <v>3</v>
      </c>
      <c r="E111" s="32">
        <f t="shared" ref="E111:F111" si="22">Q63</f>
        <v>3</v>
      </c>
      <c r="F111" s="32">
        <f t="shared" si="22"/>
        <v>2.25</v>
      </c>
      <c r="G111" s="18"/>
    </row>
    <row r="112" spans="2:7" x14ac:dyDescent="0.2">
      <c r="C112" s="17" t="s">
        <v>1</v>
      </c>
      <c r="D112" s="32">
        <f t="shared" ref="D112:D113" si="23">P64</f>
        <v>3</v>
      </c>
      <c r="E112" s="32">
        <f t="shared" ref="E112:E113" si="24">Q64</f>
        <v>3.75</v>
      </c>
      <c r="F112" s="32">
        <f t="shared" ref="F112:F113" si="25">R64</f>
        <v>4.25</v>
      </c>
      <c r="G112" s="18"/>
    </row>
    <row r="113" spans="2:12" x14ac:dyDescent="0.2">
      <c r="B113" s="4"/>
      <c r="C113" s="4" t="s">
        <v>5</v>
      </c>
      <c r="D113" s="32">
        <f t="shared" si="23"/>
        <v>3</v>
      </c>
      <c r="E113" s="32">
        <f t="shared" si="24"/>
        <v>4.5</v>
      </c>
      <c r="F113" s="32">
        <f t="shared" si="25"/>
        <v>6.75</v>
      </c>
      <c r="G113" s="4"/>
    </row>
    <row r="114" spans="2:12" ht="3" customHeight="1" x14ac:dyDescent="0.2">
      <c r="D114" s="2"/>
      <c r="E114" s="2"/>
      <c r="F114" s="2"/>
      <c r="J114" s="3"/>
      <c r="K114" s="3"/>
      <c r="L114" s="3"/>
    </row>
    <row r="115" spans="2:12" x14ac:dyDescent="0.2">
      <c r="B115" s="5" t="s">
        <v>7</v>
      </c>
      <c r="C115" s="5"/>
      <c r="D115" s="5">
        <v>2020</v>
      </c>
      <c r="E115" s="5">
        <v>2035</v>
      </c>
      <c r="F115" s="5">
        <v>2050</v>
      </c>
    </row>
    <row r="116" spans="2:12" x14ac:dyDescent="0.2">
      <c r="C116" s="17" t="s">
        <v>6</v>
      </c>
      <c r="D116" s="12">
        <f>P10</f>
        <v>3</v>
      </c>
      <c r="E116" s="12">
        <f t="shared" ref="E116:F116" si="26">Q10</f>
        <v>2.25</v>
      </c>
      <c r="F116" s="12">
        <f t="shared" si="26"/>
        <v>2.25</v>
      </c>
    </row>
    <row r="117" spans="2:12" x14ac:dyDescent="0.2">
      <c r="C117" s="17" t="s">
        <v>10</v>
      </c>
      <c r="D117" s="12">
        <f t="shared" ref="D117:D119" si="27">P11</f>
        <v>0</v>
      </c>
      <c r="E117" s="12">
        <f t="shared" ref="E117:E119" si="28">Q11</f>
        <v>-0.75</v>
      </c>
      <c r="F117" s="12">
        <f t="shared" ref="F117:F119" si="29">R11</f>
        <v>-0.75</v>
      </c>
    </row>
    <row r="118" spans="2:12" x14ac:dyDescent="0.2">
      <c r="C118" s="17" t="s">
        <v>8</v>
      </c>
      <c r="D118" s="12">
        <f t="shared" si="27"/>
        <v>0</v>
      </c>
      <c r="E118" s="12">
        <f t="shared" si="28"/>
        <v>0.75</v>
      </c>
      <c r="F118" s="12">
        <f t="shared" si="29"/>
        <v>0.75</v>
      </c>
    </row>
    <row r="119" spans="2:12" x14ac:dyDescent="0.2">
      <c r="C119" s="17" t="s">
        <v>9</v>
      </c>
      <c r="D119" s="12">
        <f t="shared" si="27"/>
        <v>0</v>
      </c>
      <c r="E119" s="12">
        <f t="shared" si="28"/>
        <v>1.5</v>
      </c>
      <c r="F119" s="12">
        <f t="shared" si="29"/>
        <v>3.75</v>
      </c>
    </row>
    <row r="120" spans="2:12" x14ac:dyDescent="0.2">
      <c r="B120" s="5"/>
      <c r="C120" s="5" t="s">
        <v>14</v>
      </c>
      <c r="D120" s="14">
        <f t="shared" ref="D120:F120" si="30">SUM(D116+D118+D119)</f>
        <v>3</v>
      </c>
      <c r="E120" s="14">
        <f t="shared" si="30"/>
        <v>4.5</v>
      </c>
      <c r="F120" s="14">
        <f t="shared" si="30"/>
        <v>6.75</v>
      </c>
    </row>
    <row r="121" spans="2:12" ht="3" customHeight="1" x14ac:dyDescent="0.2"/>
    <row r="122" spans="2:12" ht="19" x14ac:dyDescent="0.25">
      <c r="B122" s="1" t="s">
        <v>33</v>
      </c>
      <c r="C122" s="1"/>
      <c r="D122" s="1"/>
      <c r="E122" s="1"/>
      <c r="F122" s="1"/>
    </row>
    <row r="123" spans="2:12" x14ac:dyDescent="0.2">
      <c r="B123" s="5" t="s">
        <v>4</v>
      </c>
      <c r="C123" s="5"/>
      <c r="D123" s="5"/>
      <c r="E123" s="5"/>
      <c r="F123" s="5"/>
    </row>
    <row r="124" spans="2:12" x14ac:dyDescent="0.2">
      <c r="B124" s="18"/>
      <c r="C124" s="18" t="s">
        <v>0</v>
      </c>
      <c r="D124" s="19">
        <f>V63</f>
        <v>5.0769230769230766</v>
      </c>
      <c r="E124" s="19">
        <f t="shared" ref="E124:F124" si="31">W63</f>
        <v>2.9827083333333335</v>
      </c>
      <c r="F124" s="19">
        <f t="shared" si="31"/>
        <v>1.8897281249999998</v>
      </c>
    </row>
    <row r="125" spans="2:12" x14ac:dyDescent="0.2">
      <c r="B125" s="18"/>
      <c r="C125" s="18" t="s">
        <v>1</v>
      </c>
      <c r="D125" s="19">
        <f t="shared" ref="D125:D126" si="32">V64</f>
        <v>5.0769230769230766</v>
      </c>
      <c r="E125" s="19">
        <f t="shared" ref="E125:E126" si="33">W64</f>
        <v>3.132916666666667</v>
      </c>
      <c r="F125" s="19">
        <f t="shared" ref="F125:F126" si="34">X64</f>
        <v>2.2610431249999996</v>
      </c>
    </row>
    <row r="126" spans="2:12" x14ac:dyDescent="0.2">
      <c r="B126" s="4"/>
      <c r="C126" s="4" t="s">
        <v>5</v>
      </c>
      <c r="D126" s="19">
        <f t="shared" si="32"/>
        <v>5.0769230769230766</v>
      </c>
      <c r="E126" s="19">
        <f t="shared" si="33"/>
        <v>3.2831250000000001</v>
      </c>
      <c r="F126" s="19">
        <f t="shared" si="34"/>
        <v>3.4611862499999999</v>
      </c>
    </row>
    <row r="127" spans="2:12" ht="3" customHeight="1" x14ac:dyDescent="0.2"/>
    <row r="128" spans="2:12" x14ac:dyDescent="0.2">
      <c r="B128" s="5" t="s">
        <v>7</v>
      </c>
      <c r="C128" s="5"/>
      <c r="D128" s="5">
        <v>2020</v>
      </c>
      <c r="E128" s="5">
        <v>2035</v>
      </c>
      <c r="F128" s="5">
        <v>2050</v>
      </c>
    </row>
    <row r="129" spans="2:12" x14ac:dyDescent="0.2">
      <c r="C129" s="17" t="s">
        <v>6</v>
      </c>
      <c r="D129" s="19">
        <f>V10</f>
        <v>5.0769230769230766</v>
      </c>
      <c r="E129" s="19">
        <f t="shared" ref="E129:F129" si="35">W10</f>
        <v>2.8325</v>
      </c>
      <c r="F129" s="19">
        <f t="shared" si="35"/>
        <v>2.6257275</v>
      </c>
    </row>
    <row r="130" spans="2:12" x14ac:dyDescent="0.2">
      <c r="C130" s="17" t="s">
        <v>10</v>
      </c>
      <c r="D130" s="19">
        <f t="shared" ref="D130:F130" si="36">V11</f>
        <v>0</v>
      </c>
      <c r="E130" s="19">
        <f t="shared" si="36"/>
        <v>-0.94416666666666671</v>
      </c>
      <c r="F130" s="19">
        <f t="shared" si="36"/>
        <v>-0.87524249999999992</v>
      </c>
    </row>
    <row r="131" spans="2:12" x14ac:dyDescent="0.2">
      <c r="C131" s="17" t="s">
        <v>8</v>
      </c>
      <c r="D131" s="19">
        <f t="shared" ref="D131:F131" si="37">V12</f>
        <v>0</v>
      </c>
      <c r="E131" s="19">
        <f t="shared" si="37"/>
        <v>0.15020833333333333</v>
      </c>
      <c r="F131" s="19">
        <f t="shared" si="37"/>
        <v>0.139243125</v>
      </c>
      <c r="G131" s="5"/>
    </row>
    <row r="132" spans="2:12" x14ac:dyDescent="0.2">
      <c r="C132" s="17" t="s">
        <v>9</v>
      </c>
      <c r="D132" s="19">
        <f t="shared" ref="D132:F132" si="38">V13</f>
        <v>0</v>
      </c>
      <c r="E132" s="19">
        <f t="shared" si="38"/>
        <v>0.30041666666666667</v>
      </c>
      <c r="F132" s="19">
        <f t="shared" si="38"/>
        <v>0.696215625</v>
      </c>
    </row>
    <row r="133" spans="2:12" x14ac:dyDescent="0.2">
      <c r="B133" s="5"/>
      <c r="C133" s="5" t="s">
        <v>13</v>
      </c>
      <c r="D133" s="8">
        <f>SUM(D129+D131+D132)</f>
        <v>5.0769230769230766</v>
      </c>
      <c r="E133" s="8">
        <f>SUM(E129+E131+E132)</f>
        <v>3.2831250000000001</v>
      </c>
      <c r="F133" s="8">
        <f>SUM(F129+F131+F132)</f>
        <v>3.4611862499999999</v>
      </c>
    </row>
    <row r="136" spans="2:12" x14ac:dyDescent="0.2">
      <c r="G136" s="5"/>
    </row>
    <row r="139" spans="2:12" ht="1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3" spans="2:12" x14ac:dyDescent="0.2">
      <c r="D143" s="2"/>
      <c r="E143" s="2"/>
      <c r="F143" s="2"/>
      <c r="J143" s="2"/>
      <c r="K143" s="2"/>
      <c r="L143" s="2"/>
    </row>
  </sheetData>
  <mergeCells count="2">
    <mergeCell ref="V7:X7"/>
    <mergeCell ref="V60:X60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2D7C-DC80-9843-8FFC-216513CDF93E}">
  <dimension ref="B1:X80"/>
  <sheetViews>
    <sheetView topLeftCell="A39" zoomScaleNormal="100" workbookViewId="0">
      <selection activeCell="Y49" sqref="Y49"/>
    </sheetView>
  </sheetViews>
  <sheetFormatPr baseColWidth="10" defaultRowHeight="16" x14ac:dyDescent="0.2"/>
  <cols>
    <col min="1" max="1" width="2.83203125" style="17" customWidth="1"/>
    <col min="2" max="2" width="6.83203125" style="17" customWidth="1"/>
    <col min="3" max="3" width="12.83203125" style="17" customWidth="1"/>
    <col min="4" max="6" width="8.83203125" style="17" customWidth="1"/>
    <col min="7" max="7" width="4.33203125" style="17" customWidth="1"/>
    <col min="8" max="8" width="6.83203125" style="17" customWidth="1"/>
    <col min="9" max="9" width="12.83203125" style="17" customWidth="1"/>
    <col min="10" max="12" width="8.83203125" style="17" customWidth="1"/>
    <col min="13" max="13" width="10.83203125" style="17"/>
    <col min="14" max="14" width="6.83203125" style="17" customWidth="1"/>
    <col min="15" max="15" width="12.83203125" style="17" customWidth="1"/>
    <col min="16" max="18" width="8.83203125" style="17" customWidth="1"/>
    <col min="19" max="19" width="4.33203125" style="17" customWidth="1"/>
    <col min="20" max="20" width="6.83203125" style="17" customWidth="1"/>
    <col min="21" max="21" width="12.83203125" style="17" customWidth="1"/>
    <col min="22" max="24" width="8.83203125" style="17" customWidth="1"/>
    <col min="25" max="16384" width="10.83203125" style="17"/>
  </cols>
  <sheetData>
    <row r="1" spans="2:24" s="16" customFormat="1" ht="21" x14ac:dyDescent="0.25">
      <c r="B1" s="15" t="s">
        <v>26</v>
      </c>
      <c r="V1" s="15"/>
      <c r="W1" s="15"/>
    </row>
    <row r="2" spans="2:24" ht="19" x14ac:dyDescent="0.25">
      <c r="B2" s="1"/>
      <c r="T2" s="5"/>
      <c r="U2" s="5"/>
      <c r="V2" s="5"/>
      <c r="W2" s="5"/>
    </row>
    <row r="3" spans="2:24" s="23" customFormat="1" ht="17" x14ac:dyDescent="0.2">
      <c r="B3" s="22" t="s">
        <v>27</v>
      </c>
      <c r="H3" s="22" t="s">
        <v>28</v>
      </c>
      <c r="N3" s="22" t="s">
        <v>29</v>
      </c>
      <c r="T3" s="22" t="s">
        <v>40</v>
      </c>
    </row>
    <row r="4" spans="2:24" ht="20" thickBot="1" x14ac:dyDescent="0.3">
      <c r="B4" s="1"/>
      <c r="T4" s="5"/>
      <c r="U4" s="5"/>
      <c r="V4" s="5"/>
      <c r="W4" s="5"/>
    </row>
    <row r="5" spans="2:24" x14ac:dyDescent="0.2">
      <c r="B5" s="17" t="s">
        <v>16</v>
      </c>
      <c r="H5" s="24">
        <v>22</v>
      </c>
      <c r="I5" s="17" t="s">
        <v>21</v>
      </c>
      <c r="N5" s="17" t="s">
        <v>15</v>
      </c>
      <c r="T5" s="17" t="s">
        <v>24</v>
      </c>
      <c r="U5" s="5"/>
      <c r="V5" s="5"/>
      <c r="W5" s="5"/>
    </row>
    <row r="6" spans="2:24" x14ac:dyDescent="0.2">
      <c r="B6" s="17" t="s">
        <v>23</v>
      </c>
      <c r="H6" s="25">
        <v>0.03</v>
      </c>
      <c r="I6" s="17" t="s">
        <v>38</v>
      </c>
      <c r="N6" s="17" t="s">
        <v>23</v>
      </c>
    </row>
    <row r="7" spans="2:24" ht="17" thickBot="1" x14ac:dyDescent="0.25">
      <c r="H7" s="26">
        <v>3.5</v>
      </c>
      <c r="I7" s="17" t="s">
        <v>22</v>
      </c>
      <c r="V7" s="31" t="s">
        <v>25</v>
      </c>
      <c r="W7" s="31"/>
      <c r="X7" s="31"/>
    </row>
    <row r="8" spans="2:24" ht="17" thickBot="1" x14ac:dyDescent="0.25">
      <c r="H8" s="27">
        <v>0.14000000000000001</v>
      </c>
      <c r="I8" s="17" t="s">
        <v>39</v>
      </c>
      <c r="V8" s="28">
        <v>13</v>
      </c>
      <c r="W8" s="29">
        <v>18</v>
      </c>
      <c r="X8" s="30">
        <v>20</v>
      </c>
    </row>
    <row r="9" spans="2:24" s="5" customFormat="1" x14ac:dyDescent="0.2">
      <c r="B9" s="5" t="s">
        <v>7</v>
      </c>
      <c r="D9" s="5">
        <v>2020</v>
      </c>
      <c r="E9" s="5">
        <v>2035</v>
      </c>
      <c r="F9" s="5">
        <v>2050</v>
      </c>
      <c r="H9" s="5" t="s">
        <v>7</v>
      </c>
      <c r="J9" s="10">
        <v>2020</v>
      </c>
      <c r="K9" s="10">
        <v>2035</v>
      </c>
      <c r="L9" s="10">
        <v>2050</v>
      </c>
      <c r="N9" s="5" t="s">
        <v>7</v>
      </c>
      <c r="P9" s="5">
        <v>2020</v>
      </c>
      <c r="Q9" s="5">
        <v>2035</v>
      </c>
      <c r="R9" s="5">
        <v>2050</v>
      </c>
      <c r="T9" s="5" t="s">
        <v>7</v>
      </c>
      <c r="V9" s="5">
        <v>2020</v>
      </c>
      <c r="W9" s="5">
        <v>2035</v>
      </c>
      <c r="X9" s="5">
        <v>2050</v>
      </c>
    </row>
    <row r="10" spans="2:24" x14ac:dyDescent="0.2">
      <c r="C10" s="17" t="s">
        <v>6</v>
      </c>
      <c r="D10" s="17">
        <v>20</v>
      </c>
      <c r="E10" s="17">
        <v>15</v>
      </c>
      <c r="F10" s="17">
        <v>15</v>
      </c>
      <c r="I10" s="17" t="s">
        <v>6</v>
      </c>
      <c r="J10" s="18">
        <f>SUM(D10*$H$5)</f>
        <v>440</v>
      </c>
      <c r="K10" s="18">
        <f>SUM(E10*($H$5*(1+$H$6)))</f>
        <v>339.9</v>
      </c>
      <c r="L10" s="18">
        <f>SUM(F10*($H$5*((1+$H$6)*(1+$H$6))))</f>
        <v>350.09699999999998</v>
      </c>
      <c r="O10" s="17" t="s">
        <v>6</v>
      </c>
      <c r="P10" s="12">
        <v>3</v>
      </c>
      <c r="Q10" s="12">
        <v>2.25</v>
      </c>
      <c r="R10" s="12">
        <v>2.25</v>
      </c>
      <c r="U10" s="17" t="s">
        <v>6</v>
      </c>
      <c r="V10" s="19">
        <f>SUM(P10*$H$5)/$V$8</f>
        <v>5.0769230769230766</v>
      </c>
      <c r="W10" s="19">
        <f>SUM(Q10*$H$5*(1+$H$6))/$W$8</f>
        <v>2.8325</v>
      </c>
      <c r="X10" s="19">
        <f>SUM(R10*$H$5*((1+$H$6)*(1+$H$6)))/$X$8</f>
        <v>2.6257275</v>
      </c>
    </row>
    <row r="11" spans="2:24" x14ac:dyDescent="0.2">
      <c r="C11" s="17" t="s">
        <v>10</v>
      </c>
      <c r="D11" s="17">
        <v>0</v>
      </c>
      <c r="E11" s="17">
        <v>-5</v>
      </c>
      <c r="F11" s="17">
        <v>-5</v>
      </c>
      <c r="I11" s="17" t="s">
        <v>10</v>
      </c>
      <c r="J11" s="18">
        <f>SUM(D11*$H$5)</f>
        <v>0</v>
      </c>
      <c r="K11" s="18">
        <f>SUM(E11*($H$5*(1+$H$6)))</f>
        <v>-113.3</v>
      </c>
      <c r="L11" s="18">
        <f>SUM(F11*($H$5*((1+$H$6)*(1+$H$6))))</f>
        <v>-116.699</v>
      </c>
      <c r="O11" s="17" t="s">
        <v>10</v>
      </c>
      <c r="P11" s="12">
        <v>0</v>
      </c>
      <c r="Q11" s="12">
        <v>-0.75</v>
      </c>
      <c r="R11" s="12">
        <v>-0.75</v>
      </c>
      <c r="U11" s="17" t="s">
        <v>10</v>
      </c>
      <c r="V11" s="19">
        <f>SUM(P11*$H$5)/$V$8</f>
        <v>0</v>
      </c>
      <c r="W11" s="19">
        <f>SUM(Q11*$H$5*(1+$H$6))/$W$8</f>
        <v>-0.94416666666666671</v>
      </c>
      <c r="X11" s="19">
        <f>SUM(R11*$H$5*((1+$H$6)*(1+$H$6)))/$X$8</f>
        <v>-0.87524249999999992</v>
      </c>
    </row>
    <row r="12" spans="2:24" x14ac:dyDescent="0.2">
      <c r="C12" s="17" t="s">
        <v>8</v>
      </c>
      <c r="D12" s="17">
        <v>0</v>
      </c>
      <c r="E12" s="17">
        <v>5</v>
      </c>
      <c r="F12" s="17">
        <v>5</v>
      </c>
      <c r="I12" s="17" t="s">
        <v>8</v>
      </c>
      <c r="J12" s="18">
        <f t="shared" ref="J12:J13" si="0">SUM(D12*$H$7)</f>
        <v>0</v>
      </c>
      <c r="K12" s="18">
        <f>SUM(E12*($H$7*(1+$H$6)))</f>
        <v>18.024999999999999</v>
      </c>
      <c r="L12" s="18">
        <f>SUM(F12*($H$7*((1+$H$6)*(1+$H$6))))</f>
        <v>18.565749999999998</v>
      </c>
      <c r="O12" s="17" t="s">
        <v>8</v>
      </c>
      <c r="P12" s="12">
        <v>0</v>
      </c>
      <c r="Q12" s="12">
        <v>0.75</v>
      </c>
      <c r="R12" s="12">
        <v>0.75</v>
      </c>
      <c r="U12" s="17" t="s">
        <v>8</v>
      </c>
      <c r="V12" s="19">
        <f>SUM(P12*$H$7)/$V$8</f>
        <v>0</v>
      </c>
      <c r="W12" s="19">
        <f>SUM(Q12*$H$7*(1+$H$6))/$W$8</f>
        <v>0.15020833333333333</v>
      </c>
      <c r="X12" s="19">
        <f>SUM(R12*$H$7*((1+$H$6)*(1+$H$6)))/$X$8</f>
        <v>0.139243125</v>
      </c>
    </row>
    <row r="13" spans="2:24" x14ac:dyDescent="0.2">
      <c r="C13" s="17" t="s">
        <v>9</v>
      </c>
      <c r="D13" s="17">
        <v>0</v>
      </c>
      <c r="E13" s="17">
        <v>10</v>
      </c>
      <c r="F13" s="17">
        <v>25</v>
      </c>
      <c r="I13" s="17" t="s">
        <v>9</v>
      </c>
      <c r="J13" s="18">
        <f t="shared" si="0"/>
        <v>0</v>
      </c>
      <c r="K13" s="18">
        <f>SUM(E13*($H$7*(1+$H$6)))</f>
        <v>36.049999999999997</v>
      </c>
      <c r="L13" s="18">
        <f>SUM(F13*($H$7*((1+$H$6)*(1+$H$6))))</f>
        <v>92.828749999999999</v>
      </c>
      <c r="O13" s="17" t="s">
        <v>9</v>
      </c>
      <c r="P13" s="12">
        <v>0</v>
      </c>
      <c r="Q13" s="12">
        <v>1.5</v>
      </c>
      <c r="R13" s="12">
        <v>3.75</v>
      </c>
      <c r="U13" s="17" t="s">
        <v>9</v>
      </c>
      <c r="V13" s="19">
        <f>SUM(P13*$H$7)/$V$8</f>
        <v>0</v>
      </c>
      <c r="W13" s="19">
        <f>SUM(Q13*$H$7*(1+$H$6))/$W$8</f>
        <v>0.30041666666666667</v>
      </c>
      <c r="X13" s="19">
        <f>SUM(R13*$H$7*((1+$H$6)*(1+$H$6)))/$X$8</f>
        <v>0.696215625</v>
      </c>
    </row>
    <row r="14" spans="2:24" s="5" customFormat="1" x14ac:dyDescent="0.2">
      <c r="C14" s="5" t="s">
        <v>14</v>
      </c>
      <c r="D14" s="5">
        <f>SUM(D10+D12+D13)</f>
        <v>20</v>
      </c>
      <c r="E14" s="5">
        <f>SUM(E10+E12+E13)</f>
        <v>30</v>
      </c>
      <c r="F14" s="5">
        <f>SUM(F10+F12+F13)</f>
        <v>45</v>
      </c>
      <c r="I14" s="5" t="s">
        <v>13</v>
      </c>
      <c r="J14" s="10">
        <f>SUM(J10+J12+J13)</f>
        <v>440</v>
      </c>
      <c r="K14" s="10">
        <f>SUM(K10+K12+K13)</f>
        <v>393.97499999999997</v>
      </c>
      <c r="L14" s="10">
        <f>SUM(L10+L12+L13)</f>
        <v>461.49149999999997</v>
      </c>
      <c r="O14" s="5" t="s">
        <v>14</v>
      </c>
      <c r="P14" s="14">
        <f t="shared" ref="P14:R14" si="1">SUM(P10+P12+P13)</f>
        <v>3</v>
      </c>
      <c r="Q14" s="14">
        <f t="shared" si="1"/>
        <v>4.5</v>
      </c>
      <c r="R14" s="14">
        <f t="shared" si="1"/>
        <v>6.75</v>
      </c>
      <c r="U14" s="5" t="s">
        <v>13</v>
      </c>
      <c r="V14" s="8">
        <f>SUM(V10+V12+V13)</f>
        <v>5.0769230769230766</v>
      </c>
      <c r="W14" s="8">
        <f>SUM(W10+W12+W13)</f>
        <v>3.2831250000000001</v>
      </c>
      <c r="X14" s="8">
        <f>SUM(X10+X12+X13)</f>
        <v>3.4611862499999999</v>
      </c>
    </row>
    <row r="17" spans="2:24" ht="19" x14ac:dyDescent="0.25"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21" spans="2:24" x14ac:dyDescent="0.2">
      <c r="P21" s="2"/>
      <c r="Q21" s="2"/>
      <c r="R21" s="2"/>
      <c r="V21" s="2"/>
      <c r="W21" s="2"/>
      <c r="X21" s="2"/>
    </row>
    <row r="25" spans="2:24" s="5" customFormat="1" x14ac:dyDescent="0.2">
      <c r="B25" s="5" t="s">
        <v>12</v>
      </c>
      <c r="D25" s="5">
        <v>2020</v>
      </c>
      <c r="E25" s="5">
        <v>2035</v>
      </c>
      <c r="F25" s="5">
        <v>2050</v>
      </c>
      <c r="H25" s="5" t="s">
        <v>12</v>
      </c>
      <c r="J25" s="6">
        <v>2020</v>
      </c>
      <c r="K25" s="6">
        <v>2035</v>
      </c>
      <c r="L25" s="6">
        <v>2050</v>
      </c>
      <c r="N25" s="5" t="s">
        <v>12</v>
      </c>
      <c r="P25" s="5">
        <v>2020</v>
      </c>
      <c r="Q25" s="5">
        <v>2035</v>
      </c>
      <c r="R25" s="5">
        <v>2050</v>
      </c>
      <c r="T25" s="5" t="s">
        <v>12</v>
      </c>
      <c r="V25" s="6">
        <v>2020</v>
      </c>
      <c r="W25" s="6">
        <v>2035</v>
      </c>
      <c r="X25" s="6">
        <v>2050</v>
      </c>
    </row>
    <row r="26" spans="2:24" x14ac:dyDescent="0.2">
      <c r="C26" s="17" t="s">
        <v>6</v>
      </c>
      <c r="D26" s="17">
        <v>20</v>
      </c>
      <c r="E26" s="17">
        <v>15</v>
      </c>
      <c r="F26" s="17">
        <v>10</v>
      </c>
      <c r="I26" s="17" t="s">
        <v>6</v>
      </c>
      <c r="J26" s="18">
        <f>SUM(D26*$H$5)</f>
        <v>440</v>
      </c>
      <c r="K26" s="18">
        <f>SUM(E26*($H$5*(1+$H$6)))</f>
        <v>339.9</v>
      </c>
      <c r="L26" s="18">
        <f>SUM(F26*($H$5*((1+$H$6)*(1+$H$6))))</f>
        <v>233.398</v>
      </c>
      <c r="O26" s="17" t="s">
        <v>6</v>
      </c>
      <c r="P26" s="12">
        <v>3</v>
      </c>
      <c r="Q26" s="12">
        <v>2.25</v>
      </c>
      <c r="R26" s="12">
        <v>1.5</v>
      </c>
      <c r="U26" s="17" t="s">
        <v>6</v>
      </c>
      <c r="V26" s="19">
        <f>SUM(P26*$H$5)/$V$8</f>
        <v>5.0769230769230766</v>
      </c>
      <c r="W26" s="19">
        <f>SUM(Q26*$H$5*(1+$H$6))/$W$8</f>
        <v>2.8325</v>
      </c>
      <c r="X26" s="19">
        <f>SUM(R26*$H$5*((1+$H$6)*(1+$H$6)))/$X$8</f>
        <v>1.7504849999999998</v>
      </c>
    </row>
    <row r="27" spans="2:24" x14ac:dyDescent="0.2">
      <c r="C27" s="17" t="s">
        <v>10</v>
      </c>
      <c r="D27" s="17">
        <v>0</v>
      </c>
      <c r="E27" s="17">
        <v>-5</v>
      </c>
      <c r="F27" s="17">
        <v>-5</v>
      </c>
      <c r="I27" s="17" t="s">
        <v>10</v>
      </c>
      <c r="J27" s="18">
        <f>SUM(D27*$H$5)</f>
        <v>0</v>
      </c>
      <c r="K27" s="18">
        <f>SUM(E27*($H$5*(1+$H$6)))</f>
        <v>-113.3</v>
      </c>
      <c r="L27" s="18">
        <f>SUM(F27*($H$5*((1+$H$6)*(1+$H$6))))</f>
        <v>-116.699</v>
      </c>
      <c r="O27" s="17" t="s">
        <v>10</v>
      </c>
      <c r="P27" s="12">
        <v>0</v>
      </c>
      <c r="Q27" s="12">
        <v>-0.75</v>
      </c>
      <c r="R27" s="12">
        <v>-0.75</v>
      </c>
      <c r="U27" s="17" t="s">
        <v>10</v>
      </c>
      <c r="V27" s="19">
        <f>SUM(P27*$H$5)/$V$8</f>
        <v>0</v>
      </c>
      <c r="W27" s="19">
        <f>SUM(Q27*$H$5*(1+$H$6))/$W$8</f>
        <v>-0.94416666666666671</v>
      </c>
      <c r="X27" s="19">
        <f>SUM(R27*$H$5*((1+$H$6)*(1+$H$6)))/$X$8</f>
        <v>-0.87524249999999992</v>
      </c>
    </row>
    <row r="28" spans="2:24" x14ac:dyDescent="0.2">
      <c r="C28" s="17" t="s">
        <v>8</v>
      </c>
      <c r="D28" s="17">
        <v>0</v>
      </c>
      <c r="E28" s="17">
        <v>5</v>
      </c>
      <c r="F28" s="17">
        <v>5</v>
      </c>
      <c r="I28" s="17" t="s">
        <v>8</v>
      </c>
      <c r="J28" s="18">
        <f t="shared" ref="J28:J29" si="2">SUM(D28*$H$7)</f>
        <v>0</v>
      </c>
      <c r="K28" s="18">
        <f>SUM(E28*($H$7*(1+$H$6)))</f>
        <v>18.024999999999999</v>
      </c>
      <c r="L28" s="18">
        <f>SUM(F28*($H$7*((1+$H$6)*(1+$H$6))))</f>
        <v>18.565749999999998</v>
      </c>
      <c r="O28" s="17" t="s">
        <v>8</v>
      </c>
      <c r="P28" s="12">
        <v>0</v>
      </c>
      <c r="Q28" s="12">
        <v>0.75</v>
      </c>
      <c r="R28" s="12">
        <v>0.75</v>
      </c>
      <c r="U28" s="17" t="s">
        <v>8</v>
      </c>
      <c r="V28" s="19">
        <f>SUM(P28*$H$7)/$V$8</f>
        <v>0</v>
      </c>
      <c r="W28" s="19">
        <f>SUM(Q28*$H$7*(1+$H$6))/$W$8</f>
        <v>0.15020833333333333</v>
      </c>
      <c r="X28" s="19">
        <f>SUM(R28*$H$7*((1+$H$6)*(1+$H$6)))/$X$8</f>
        <v>0.139243125</v>
      </c>
    </row>
    <row r="29" spans="2:24" x14ac:dyDescent="0.2">
      <c r="C29" s="17" t="s">
        <v>9</v>
      </c>
      <c r="D29" s="17">
        <v>0</v>
      </c>
      <c r="E29" s="17">
        <v>5</v>
      </c>
      <c r="F29" s="17">
        <v>20</v>
      </c>
      <c r="I29" s="17" t="s">
        <v>9</v>
      </c>
      <c r="J29" s="18">
        <f t="shared" si="2"/>
        <v>0</v>
      </c>
      <c r="K29" s="18">
        <f>SUM(E29*($H$7*(1+$H$6)))</f>
        <v>18.024999999999999</v>
      </c>
      <c r="L29" s="18">
        <f>SUM(F29*($H$7*((1+$H$6)*(1+$H$6))))</f>
        <v>74.262999999999991</v>
      </c>
      <c r="O29" s="17" t="s">
        <v>9</v>
      </c>
      <c r="P29" s="12">
        <v>0</v>
      </c>
      <c r="Q29" s="12">
        <v>0.75</v>
      </c>
      <c r="R29" s="12">
        <v>2</v>
      </c>
      <c r="U29" s="17" t="s">
        <v>9</v>
      </c>
      <c r="V29" s="19">
        <f>SUM(P29*$H$7)/$V$8</f>
        <v>0</v>
      </c>
      <c r="W29" s="19">
        <f>SUM(Q29*$H$7*(1+$H$6))/$W$8</f>
        <v>0.15020833333333333</v>
      </c>
      <c r="X29" s="19">
        <f>SUM(R29*$H$7*((1+$H$6)*(1+$H$6)))/$X$8</f>
        <v>0.37131499999999995</v>
      </c>
    </row>
    <row r="30" spans="2:24" x14ac:dyDescent="0.2">
      <c r="C30" s="5" t="s">
        <v>14</v>
      </c>
      <c r="D30" s="5">
        <f t="shared" ref="D30:F30" si="3">SUM(D26+D28+D29)</f>
        <v>20</v>
      </c>
      <c r="E30" s="5">
        <f t="shared" si="3"/>
        <v>25</v>
      </c>
      <c r="F30" s="5">
        <f t="shared" si="3"/>
        <v>35</v>
      </c>
      <c r="I30" s="5" t="s">
        <v>13</v>
      </c>
      <c r="J30" s="10">
        <f>SUM(J26+J28+J29)</f>
        <v>440</v>
      </c>
      <c r="K30" s="10">
        <f>SUM(K26+K28+K29)</f>
        <v>375.94999999999993</v>
      </c>
      <c r="L30" s="10">
        <f>SUM(L26+L28+L29)</f>
        <v>326.22674999999998</v>
      </c>
      <c r="O30" s="5" t="s">
        <v>14</v>
      </c>
      <c r="P30" s="14">
        <f t="shared" ref="P30" si="4">SUM(P26+P28+P29)</f>
        <v>3</v>
      </c>
      <c r="Q30" s="14">
        <f t="shared" ref="Q30" si="5">SUM(Q26+Q28+Q29)</f>
        <v>3.75</v>
      </c>
      <c r="R30" s="14">
        <f t="shared" ref="R30" si="6">SUM(R26+R28+R29)</f>
        <v>4.25</v>
      </c>
      <c r="S30" s="5"/>
      <c r="T30" s="5"/>
      <c r="U30" s="5" t="s">
        <v>13</v>
      </c>
      <c r="V30" s="8">
        <f>SUM(V26+V28+V29)</f>
        <v>5.0769230769230766</v>
      </c>
      <c r="W30" s="8">
        <f>SUM(W26+W28+W29)</f>
        <v>3.132916666666667</v>
      </c>
      <c r="X30" s="8">
        <f>SUM(X26+X28+X29)</f>
        <v>2.2610431249999996</v>
      </c>
    </row>
    <row r="42" spans="2:24" s="5" customFormat="1" x14ac:dyDescent="0.2">
      <c r="B42" s="5" t="s">
        <v>11</v>
      </c>
      <c r="D42" s="5">
        <v>2020</v>
      </c>
      <c r="E42" s="5">
        <v>2035</v>
      </c>
      <c r="F42" s="5">
        <v>2050</v>
      </c>
      <c r="H42" s="5" t="s">
        <v>11</v>
      </c>
      <c r="J42" s="6">
        <v>2020</v>
      </c>
      <c r="K42" s="6">
        <v>2035</v>
      </c>
      <c r="L42" s="6">
        <v>2050</v>
      </c>
      <c r="N42" s="5" t="s">
        <v>11</v>
      </c>
      <c r="P42" s="5">
        <v>2020</v>
      </c>
      <c r="Q42" s="5">
        <v>2035</v>
      </c>
      <c r="R42" s="5">
        <v>2050</v>
      </c>
      <c r="T42" s="5" t="s">
        <v>11</v>
      </c>
      <c r="V42" s="6">
        <v>2020</v>
      </c>
      <c r="W42" s="6">
        <v>2035</v>
      </c>
      <c r="X42" s="6">
        <v>2050</v>
      </c>
    </row>
    <row r="43" spans="2:24" x14ac:dyDescent="0.2">
      <c r="C43" s="17" t="s">
        <v>6</v>
      </c>
      <c r="D43" s="17">
        <v>20</v>
      </c>
      <c r="E43" s="17">
        <v>15</v>
      </c>
      <c r="F43" s="17">
        <v>10</v>
      </c>
      <c r="I43" s="17" t="s">
        <v>6</v>
      </c>
      <c r="J43" s="18">
        <f>SUM(D43*$H$5)</f>
        <v>440</v>
      </c>
      <c r="K43" s="18">
        <f>SUM(E43*($H$5*(1+$H$6)))</f>
        <v>339.9</v>
      </c>
      <c r="L43" s="18">
        <f>SUM(F43*($H$5*((1+$H$6)*(1+$H$6))))</f>
        <v>233.398</v>
      </c>
      <c r="O43" s="17" t="s">
        <v>6</v>
      </c>
      <c r="P43" s="12">
        <v>3</v>
      </c>
      <c r="Q43" s="12">
        <v>2.25</v>
      </c>
      <c r="R43" s="12">
        <v>1.5</v>
      </c>
      <c r="U43" s="17" t="s">
        <v>6</v>
      </c>
      <c r="V43" s="19">
        <f>SUM(P43*$H$5)/$V$8</f>
        <v>5.0769230769230766</v>
      </c>
      <c r="W43" s="19">
        <f>SUM(Q43*$H$5*(1+$H$6))/$W$8</f>
        <v>2.8325</v>
      </c>
      <c r="X43" s="19">
        <f>SUM(R43*$H$5*((1+$H$6)*(1+$H$6)))/$X$8</f>
        <v>1.7504849999999998</v>
      </c>
    </row>
    <row r="44" spans="2:24" x14ac:dyDescent="0.2">
      <c r="C44" s="17" t="s">
        <v>10</v>
      </c>
      <c r="D44" s="17">
        <v>0</v>
      </c>
      <c r="E44" s="17">
        <v>-5</v>
      </c>
      <c r="F44" s="17">
        <v>-10</v>
      </c>
      <c r="I44" s="17" t="s">
        <v>10</v>
      </c>
      <c r="J44" s="18">
        <f>SUM(D44*$H$5)</f>
        <v>0</v>
      </c>
      <c r="K44" s="18">
        <f>SUM(E44*($H$5*(1+$H$6)))</f>
        <v>-113.3</v>
      </c>
      <c r="L44" s="18">
        <f>SUM(F44*($H$5*((1+$H$6)*(1+$H$6))))</f>
        <v>-233.398</v>
      </c>
      <c r="O44" s="17" t="s">
        <v>10</v>
      </c>
      <c r="P44" s="12">
        <v>0</v>
      </c>
      <c r="Q44" s="12">
        <v>-0.75</v>
      </c>
      <c r="R44" s="12">
        <v>-1.5</v>
      </c>
      <c r="U44" s="17" t="s">
        <v>10</v>
      </c>
      <c r="V44" s="19">
        <f>SUM(P44*$H$5)/$V$8</f>
        <v>0</v>
      </c>
      <c r="W44" s="19">
        <f>SUM(Q44*$H$5*(1+$H$6))/$W$8</f>
        <v>-0.94416666666666671</v>
      </c>
      <c r="X44" s="19">
        <f>SUM(R44*$H$5*((1+$H$6)*(1+$H$6)))/$X$8</f>
        <v>-1.7504849999999998</v>
      </c>
    </row>
    <row r="45" spans="2:24" x14ac:dyDescent="0.2">
      <c r="C45" s="17" t="s">
        <v>8</v>
      </c>
      <c r="D45" s="17">
        <v>0</v>
      </c>
      <c r="E45" s="17">
        <v>5</v>
      </c>
      <c r="F45" s="17">
        <v>5</v>
      </c>
      <c r="I45" s="17" t="s">
        <v>8</v>
      </c>
      <c r="J45" s="18">
        <f t="shared" ref="J45:J46" si="7">SUM(D45*$H$7)</f>
        <v>0</v>
      </c>
      <c r="K45" s="18">
        <f>SUM(E45*($H$7*(1+$H$6)))</f>
        <v>18.024999999999999</v>
      </c>
      <c r="L45" s="18">
        <f>SUM(F45*($H$7*((1+$H$6)*(1+$H$6))))</f>
        <v>18.565749999999998</v>
      </c>
      <c r="O45" s="17" t="s">
        <v>8</v>
      </c>
      <c r="P45" s="12">
        <v>0</v>
      </c>
      <c r="Q45" s="12">
        <v>0.75</v>
      </c>
      <c r="R45" s="12">
        <v>0.75</v>
      </c>
      <c r="U45" s="17" t="s">
        <v>8</v>
      </c>
      <c r="V45" s="19">
        <f>SUM(P45*$H$7)/$V$8</f>
        <v>0</v>
      </c>
      <c r="W45" s="19">
        <f>SUM(Q45*$H$7*(1+$H$6))/$W$8</f>
        <v>0.15020833333333333</v>
      </c>
      <c r="X45" s="19">
        <f>SUM(R45*$H$7*((1+$H$6)*(1+$H$6)))/$X$8</f>
        <v>0.139243125</v>
      </c>
    </row>
    <row r="46" spans="2:24" x14ac:dyDescent="0.2">
      <c r="C46" s="17" t="s">
        <v>9</v>
      </c>
      <c r="D46" s="17">
        <v>0</v>
      </c>
      <c r="E46" s="17">
        <v>0</v>
      </c>
      <c r="F46" s="17">
        <v>0</v>
      </c>
      <c r="I46" s="17" t="s">
        <v>9</v>
      </c>
      <c r="J46" s="18">
        <f t="shared" si="7"/>
        <v>0</v>
      </c>
      <c r="K46" s="18">
        <f>SUM(E46*($H$7*(1+$H$6)))</f>
        <v>0</v>
      </c>
      <c r="L46" s="18">
        <f>SUM(F46*($H$7*((1+$H$6)*(1+$H$6))))</f>
        <v>0</v>
      </c>
      <c r="O46" s="17" t="s">
        <v>9</v>
      </c>
      <c r="P46" s="12">
        <v>0</v>
      </c>
      <c r="Q46" s="12">
        <v>0</v>
      </c>
      <c r="R46" s="12">
        <f t="shared" ref="R46" si="8">SUM(F46*15)</f>
        <v>0</v>
      </c>
      <c r="U46" s="17" t="s">
        <v>9</v>
      </c>
      <c r="V46" s="19">
        <f>SUM(P46*$H$7)/$V$8</f>
        <v>0</v>
      </c>
      <c r="W46" s="19">
        <f>SUM(Q46*$H$7*(1+$H$6))/$W$8</f>
        <v>0</v>
      </c>
      <c r="X46" s="19">
        <f>SUM(R46*$H$7*((1+$H$6)*(1+$H$6)))/$X$8</f>
        <v>0</v>
      </c>
    </row>
    <row r="47" spans="2:24" x14ac:dyDescent="0.2">
      <c r="C47" s="5" t="s">
        <v>14</v>
      </c>
      <c r="D47" s="5">
        <f t="shared" ref="D47:F47" si="9">SUM(D43+D45+D46)</f>
        <v>20</v>
      </c>
      <c r="E47" s="5">
        <f t="shared" si="9"/>
        <v>20</v>
      </c>
      <c r="F47" s="5">
        <f t="shared" si="9"/>
        <v>15</v>
      </c>
      <c r="I47" s="5" t="s">
        <v>13</v>
      </c>
      <c r="J47" s="10">
        <f>SUM(J43+J45+J46)</f>
        <v>440</v>
      </c>
      <c r="K47" s="10">
        <f>SUM(K43+K45+K46)</f>
        <v>357.92499999999995</v>
      </c>
      <c r="L47" s="10">
        <f>SUM(L43+L45+L46)</f>
        <v>251.96375</v>
      </c>
      <c r="O47" s="5" t="s">
        <v>14</v>
      </c>
      <c r="P47" s="14">
        <f t="shared" ref="P47" si="10">SUM(P43+P45+P46)</f>
        <v>3</v>
      </c>
      <c r="Q47" s="14">
        <f t="shared" ref="Q47" si="11">SUM(Q43+Q45+Q46)</f>
        <v>3</v>
      </c>
      <c r="R47" s="14">
        <f t="shared" ref="R47" si="12">SUM(R43+R45+R46)</f>
        <v>2.25</v>
      </c>
      <c r="S47" s="5"/>
      <c r="T47" s="5"/>
      <c r="U47" s="5" t="s">
        <v>13</v>
      </c>
      <c r="V47" s="8">
        <f>SUM(V43+V45+V46)</f>
        <v>5.0769230769230766</v>
      </c>
      <c r="W47" s="8">
        <f>SUM(W43+W45+W46)</f>
        <v>2.9827083333333335</v>
      </c>
      <c r="X47" s="8">
        <f>SUM(X43+X45+X46)</f>
        <v>1.8897281249999998</v>
      </c>
    </row>
    <row r="59" spans="2:24" s="23" customFormat="1" ht="17" x14ac:dyDescent="0.2">
      <c r="B59" s="22" t="s">
        <v>34</v>
      </c>
      <c r="H59" s="22" t="s">
        <v>35</v>
      </c>
      <c r="N59" s="22" t="s">
        <v>36</v>
      </c>
      <c r="T59" s="22" t="s">
        <v>37</v>
      </c>
    </row>
    <row r="60" spans="2:24" x14ac:dyDescent="0.2">
      <c r="V60" s="31" t="s">
        <v>25</v>
      </c>
      <c r="W60" s="31"/>
      <c r="X60" s="31"/>
    </row>
    <row r="61" spans="2:24" s="1" customFormat="1" ht="19" x14ac:dyDescent="0.25">
      <c r="B61" s="1" t="s">
        <v>30</v>
      </c>
      <c r="H61" s="1" t="s">
        <v>31</v>
      </c>
      <c r="N61" s="20" t="s">
        <v>32</v>
      </c>
      <c r="T61" s="1" t="s">
        <v>33</v>
      </c>
    </row>
    <row r="62" spans="2:24" s="5" customFormat="1" x14ac:dyDescent="0.2">
      <c r="B62" s="5" t="s">
        <v>2</v>
      </c>
      <c r="D62" s="5">
        <v>2020</v>
      </c>
      <c r="E62" s="5">
        <v>2035</v>
      </c>
      <c r="F62" s="5">
        <v>2050</v>
      </c>
      <c r="H62" s="5" t="s">
        <v>2</v>
      </c>
      <c r="J62" s="5">
        <v>2020</v>
      </c>
      <c r="K62" s="5">
        <v>2035</v>
      </c>
      <c r="L62" s="5">
        <v>2050</v>
      </c>
      <c r="N62" s="5" t="s">
        <v>3</v>
      </c>
      <c r="P62" s="5">
        <v>2020</v>
      </c>
      <c r="Q62" s="5">
        <v>2035</v>
      </c>
      <c r="R62" s="5">
        <v>2050</v>
      </c>
      <c r="T62" s="5" t="s">
        <v>4</v>
      </c>
    </row>
    <row r="63" spans="2:24" x14ac:dyDescent="0.2">
      <c r="C63" s="17" t="s">
        <v>0</v>
      </c>
      <c r="D63" s="17">
        <f>D47</f>
        <v>20</v>
      </c>
      <c r="E63" s="17">
        <f>E47</f>
        <v>20</v>
      </c>
      <c r="F63" s="17">
        <f>F47</f>
        <v>15</v>
      </c>
      <c r="I63" s="17" t="s">
        <v>0</v>
      </c>
      <c r="J63" s="18">
        <f>J47</f>
        <v>440</v>
      </c>
      <c r="K63" s="18">
        <f>K47</f>
        <v>357.92499999999995</v>
      </c>
      <c r="L63" s="18">
        <f>L47</f>
        <v>251.96375</v>
      </c>
      <c r="O63" s="17" t="s">
        <v>0</v>
      </c>
      <c r="P63" s="21">
        <f>P47</f>
        <v>3</v>
      </c>
      <c r="Q63" s="21">
        <f>Q47</f>
        <v>3</v>
      </c>
      <c r="R63" s="21">
        <f>R47</f>
        <v>2.25</v>
      </c>
      <c r="S63" s="18"/>
      <c r="T63" s="18"/>
      <c r="U63" s="18" t="s">
        <v>0</v>
      </c>
      <c r="V63" s="19">
        <f>V47</f>
        <v>5.0769230769230766</v>
      </c>
      <c r="W63" s="19">
        <f>W47</f>
        <v>2.9827083333333335</v>
      </c>
      <c r="X63" s="19">
        <f>X47</f>
        <v>1.8897281249999998</v>
      </c>
    </row>
    <row r="64" spans="2:24" x14ac:dyDescent="0.2">
      <c r="C64" s="17" t="s">
        <v>1</v>
      </c>
      <c r="D64" s="17">
        <f>D30</f>
        <v>20</v>
      </c>
      <c r="E64" s="17">
        <f>E30</f>
        <v>25</v>
      </c>
      <c r="F64" s="17">
        <f>F30</f>
        <v>35</v>
      </c>
      <c r="I64" s="17" t="s">
        <v>1</v>
      </c>
      <c r="J64" s="18">
        <f>J30</f>
        <v>440</v>
      </c>
      <c r="K64" s="18">
        <f>K30</f>
        <v>375.94999999999993</v>
      </c>
      <c r="L64" s="18">
        <f>L30</f>
        <v>326.22674999999998</v>
      </c>
      <c r="O64" s="17" t="s">
        <v>1</v>
      </c>
      <c r="P64" s="21">
        <f>P30</f>
        <v>3</v>
      </c>
      <c r="Q64" s="21">
        <f>Q30</f>
        <v>3.75</v>
      </c>
      <c r="R64" s="21">
        <f>R30</f>
        <v>4.25</v>
      </c>
      <c r="S64" s="18"/>
      <c r="T64" s="18"/>
      <c r="U64" s="18" t="s">
        <v>1</v>
      </c>
      <c r="V64" s="19">
        <f>V30</f>
        <v>5.0769230769230766</v>
      </c>
      <c r="W64" s="19">
        <f>W30</f>
        <v>3.132916666666667</v>
      </c>
      <c r="X64" s="19">
        <f>X30</f>
        <v>2.2610431249999996</v>
      </c>
    </row>
    <row r="65" spans="3:24" s="4" customFormat="1" x14ac:dyDescent="0.2">
      <c r="C65" s="4" t="s">
        <v>5</v>
      </c>
      <c r="D65" s="9">
        <f>D14</f>
        <v>20</v>
      </c>
      <c r="E65" s="9">
        <f>E14</f>
        <v>30</v>
      </c>
      <c r="F65" s="9">
        <f>F14</f>
        <v>45</v>
      </c>
      <c r="I65" s="4" t="s">
        <v>5</v>
      </c>
      <c r="J65" s="9">
        <f>J14</f>
        <v>440</v>
      </c>
      <c r="K65" s="9">
        <f>K14</f>
        <v>393.97499999999997</v>
      </c>
      <c r="L65" s="9">
        <f>L14</f>
        <v>461.49149999999997</v>
      </c>
      <c r="O65" s="4" t="s">
        <v>5</v>
      </c>
      <c r="P65" s="13">
        <f>P14</f>
        <v>3</v>
      </c>
      <c r="Q65" s="13">
        <f>Q14</f>
        <v>4.5</v>
      </c>
      <c r="R65" s="13">
        <f>R14</f>
        <v>6.75</v>
      </c>
      <c r="U65" s="4" t="s">
        <v>5</v>
      </c>
      <c r="V65" s="7">
        <f>V14</f>
        <v>5.0769230769230766</v>
      </c>
      <c r="W65" s="7">
        <f>W14</f>
        <v>3.2831250000000001</v>
      </c>
      <c r="X65" s="7">
        <f>X14</f>
        <v>3.4611862499999999</v>
      </c>
    </row>
    <row r="66" spans="3:24" x14ac:dyDescent="0.2">
      <c r="D66" s="2"/>
      <c r="E66" s="2"/>
      <c r="F66" s="2"/>
      <c r="J66" s="11"/>
      <c r="K66" s="11"/>
      <c r="L66" s="11"/>
      <c r="P66" s="2"/>
      <c r="Q66" s="2"/>
      <c r="R66" s="2"/>
      <c r="V66" s="3"/>
      <c r="W66" s="3"/>
      <c r="X66" s="3"/>
    </row>
    <row r="77" spans="3:24" x14ac:dyDescent="0.2">
      <c r="T77" s="5">
        <v>4.9000000000000004</v>
      </c>
      <c r="U77" s="5" t="s">
        <v>18</v>
      </c>
      <c r="V77" s="5"/>
      <c r="W77" s="5"/>
    </row>
    <row r="78" spans="3:24" x14ac:dyDescent="0.2">
      <c r="T78" s="5">
        <v>38.200000000000003</v>
      </c>
      <c r="U78" s="5" t="s">
        <v>19</v>
      </c>
      <c r="V78" s="5"/>
      <c r="W78" s="5"/>
    </row>
    <row r="79" spans="3:24" x14ac:dyDescent="0.2">
      <c r="T79" s="5">
        <v>0.1</v>
      </c>
      <c r="U79" s="5" t="s">
        <v>20</v>
      </c>
      <c r="V79" s="5"/>
      <c r="W79" s="5"/>
    </row>
    <row r="80" spans="3:24" x14ac:dyDescent="0.2">
      <c r="U80" s="17" t="s">
        <v>17</v>
      </c>
    </row>
  </sheetData>
  <mergeCells count="2">
    <mergeCell ref="V60:X60"/>
    <mergeCell ref="V7:X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conserved-lost-new (2)</vt:lpstr>
      <vt:lpstr>conserved-lost-new</vt:lpstr>
      <vt:lpstr>'conserved-lost-new'!Print_Area</vt:lpstr>
      <vt:lpstr>'conserved-lost-new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Referee</dc:creator>
  <cp:lastModifiedBy>Referee</cp:lastModifiedBy>
  <cp:lastPrinted>2020-10-08T20:34:45Z</cp:lastPrinted>
  <dcterms:created xsi:type="dcterms:W3CDTF">2020-09-30T20:00:37Z</dcterms:created>
  <dcterms:modified xsi:type="dcterms:W3CDTF">2020-10-12T22:02:57Z</dcterms:modified>
</cp:coreProperties>
</file>